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Classificações" sheetId="1" r:id="rId1"/>
    <sheet name="Equipas" sheetId="2" r:id="rId2"/>
    <sheet name="Ordenação" sheetId="3" r:id="rId3"/>
    <sheet name="Inscritos" sheetId="4" r:id="rId4"/>
  </sheets>
  <externalReferences>
    <externalReference r:id="rId5"/>
  </externalReferences>
  <definedNames>
    <definedName name="_xlnm._FilterDatabase" localSheetId="2" hidden="1">Ordenação!$A$1:$B$1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6" i="1"/>
  <c r="C246"/>
  <c r="H203" i="2"/>
  <c r="H192"/>
  <c r="H184"/>
  <c r="H178"/>
  <c r="H172"/>
  <c r="H162"/>
  <c r="H152"/>
  <c r="H144"/>
  <c r="H132"/>
  <c r="H126"/>
  <c r="H112"/>
  <c r="H104"/>
  <c r="H98"/>
  <c r="H88"/>
  <c r="H81"/>
  <c r="H74"/>
  <c r="H60"/>
  <c r="H53"/>
  <c r="H39"/>
  <c r="H31"/>
  <c r="H23"/>
  <c r="H8"/>
  <c r="H2"/>
  <c r="F168"/>
  <c r="E168"/>
  <c r="D168"/>
  <c r="C168"/>
  <c r="F165"/>
  <c r="E165"/>
  <c r="D165"/>
  <c r="C165"/>
  <c r="F180"/>
  <c r="E180"/>
  <c r="D180"/>
  <c r="C180"/>
  <c r="F151"/>
  <c r="E151"/>
  <c r="D151"/>
  <c r="C151"/>
  <c r="F164"/>
  <c r="E164"/>
  <c r="D164"/>
  <c r="C164"/>
  <c r="E92"/>
  <c r="D92"/>
  <c r="C92"/>
  <c r="F196"/>
  <c r="E196"/>
  <c r="D196"/>
  <c r="C196"/>
  <c r="F133"/>
  <c r="E133"/>
  <c r="D133"/>
  <c r="C133"/>
  <c r="F194"/>
  <c r="E194"/>
  <c r="D194"/>
  <c r="C194"/>
  <c r="F163"/>
  <c r="E163"/>
  <c r="D163"/>
  <c r="C163"/>
  <c r="F159"/>
  <c r="E159"/>
  <c r="D159"/>
  <c r="C159"/>
  <c r="E22"/>
  <c r="D22"/>
  <c r="C22"/>
  <c r="F158"/>
  <c r="E158"/>
  <c r="D158"/>
  <c r="C158"/>
  <c r="F19"/>
  <c r="E19"/>
  <c r="D19"/>
  <c r="C19"/>
  <c r="F155"/>
  <c r="E155"/>
  <c r="D155"/>
  <c r="C155"/>
  <c r="F190"/>
  <c r="E190"/>
  <c r="D190"/>
  <c r="C190"/>
  <c r="F189"/>
  <c r="E189"/>
  <c r="D189"/>
  <c r="C189"/>
  <c r="F188"/>
  <c r="E188"/>
  <c r="D188"/>
  <c r="C188"/>
  <c r="F153"/>
  <c r="E153"/>
  <c r="D153"/>
  <c r="C153"/>
  <c r="F63"/>
  <c r="E63"/>
  <c r="D63"/>
  <c r="C63"/>
  <c r="F171"/>
  <c r="E171"/>
  <c r="D171"/>
  <c r="C171"/>
  <c r="F15"/>
  <c r="E15"/>
  <c r="D15"/>
  <c r="C15"/>
  <c r="F145"/>
  <c r="E145"/>
  <c r="D145"/>
  <c r="C145"/>
  <c r="F14"/>
  <c r="E14"/>
  <c r="D14"/>
  <c r="C14"/>
  <c r="F175"/>
  <c r="E175"/>
  <c r="D175"/>
  <c r="C175"/>
  <c r="F167"/>
  <c r="E167"/>
  <c r="D167"/>
  <c r="C167"/>
  <c r="F56"/>
  <c r="E56"/>
  <c r="D56"/>
  <c r="C56"/>
  <c r="F166"/>
  <c r="E166"/>
  <c r="D166"/>
  <c r="C166"/>
  <c r="F187"/>
  <c r="E187"/>
  <c r="D187"/>
  <c r="C187"/>
  <c r="F170"/>
  <c r="E170"/>
  <c r="D170"/>
  <c r="C170"/>
  <c r="F169"/>
  <c r="E169"/>
  <c r="D169"/>
  <c r="C169"/>
  <c r="F186"/>
  <c r="E186"/>
  <c r="D186"/>
  <c r="C186"/>
  <c r="F143"/>
  <c r="E143"/>
  <c r="D143"/>
  <c r="C143"/>
  <c r="F17"/>
  <c r="E17"/>
  <c r="D17"/>
  <c r="C17"/>
  <c r="F106"/>
  <c r="E106"/>
  <c r="D106"/>
  <c r="C106"/>
  <c r="F182"/>
  <c r="E182"/>
  <c r="D182"/>
  <c r="C182"/>
  <c r="F138"/>
  <c r="E138"/>
  <c r="D138"/>
  <c r="C138"/>
  <c r="F181"/>
  <c r="E181"/>
  <c r="D181"/>
  <c r="C181"/>
  <c r="F208"/>
  <c r="E208"/>
  <c r="D208"/>
  <c r="C208"/>
  <c r="F9"/>
  <c r="E9"/>
  <c r="D9"/>
  <c r="C9"/>
  <c r="F141"/>
  <c r="E141"/>
  <c r="D141"/>
  <c r="C141"/>
  <c r="F198"/>
  <c r="E198"/>
  <c r="D198"/>
  <c r="C198"/>
  <c r="F197"/>
  <c r="E197"/>
  <c r="D197"/>
  <c r="C197"/>
  <c r="F206"/>
  <c r="E206"/>
  <c r="D206"/>
  <c r="C206"/>
  <c r="F140"/>
  <c r="E140"/>
  <c r="D140"/>
  <c r="C140"/>
  <c r="F174"/>
  <c r="E174"/>
  <c r="D174"/>
  <c r="C174"/>
  <c r="F202"/>
  <c r="E202"/>
  <c r="D202"/>
  <c r="C202"/>
  <c r="F204"/>
  <c r="E204"/>
  <c r="D204"/>
  <c r="C204"/>
  <c r="F160"/>
  <c r="E160"/>
  <c r="D160"/>
  <c r="C160"/>
  <c r="F193"/>
  <c r="E193"/>
  <c r="D193"/>
  <c r="C193"/>
  <c r="F39"/>
  <c r="E39"/>
  <c r="D39"/>
  <c r="C39"/>
  <c r="F184"/>
  <c r="E184"/>
  <c r="D184"/>
  <c r="C184"/>
  <c r="F32"/>
  <c r="E32"/>
  <c r="D32"/>
  <c r="C32"/>
  <c r="F90"/>
  <c r="E90"/>
  <c r="D90"/>
  <c r="C90"/>
  <c r="F24"/>
  <c r="E24"/>
  <c r="D24"/>
  <c r="C24"/>
  <c r="E203"/>
  <c r="D203"/>
  <c r="C203"/>
  <c r="F157"/>
  <c r="E157"/>
  <c r="D157"/>
  <c r="C157"/>
  <c r="F156"/>
  <c r="E156"/>
  <c r="D156"/>
  <c r="C156"/>
  <c r="F52"/>
  <c r="E52"/>
  <c r="D52"/>
  <c r="C52"/>
  <c r="F177"/>
  <c r="E177"/>
  <c r="D177"/>
  <c r="C177"/>
  <c r="F51"/>
  <c r="E51"/>
  <c r="D51"/>
  <c r="C51"/>
  <c r="F65"/>
  <c r="E65"/>
  <c r="D65"/>
  <c r="C65"/>
  <c r="F150"/>
  <c r="E150"/>
  <c r="D150"/>
  <c r="C150"/>
  <c r="F64"/>
  <c r="E64"/>
  <c r="D64"/>
  <c r="C64"/>
  <c r="F129"/>
  <c r="E129"/>
  <c r="D129"/>
  <c r="C129"/>
  <c r="F148"/>
  <c r="E148"/>
  <c r="D148"/>
  <c r="C148"/>
  <c r="F191"/>
  <c r="E191"/>
  <c r="D191"/>
  <c r="C191"/>
  <c r="F154"/>
  <c r="E154"/>
  <c r="D154"/>
  <c r="C154"/>
  <c r="F147"/>
  <c r="E147"/>
  <c r="D147"/>
  <c r="C147"/>
  <c r="F176"/>
  <c r="E176"/>
  <c r="D176"/>
  <c r="C176"/>
  <c r="F46"/>
  <c r="E46"/>
  <c r="D46"/>
  <c r="C46"/>
  <c r="F45"/>
  <c r="E45"/>
  <c r="D45"/>
  <c r="C45"/>
  <c r="E38"/>
  <c r="D38"/>
  <c r="C38"/>
  <c r="F37"/>
  <c r="E37"/>
  <c r="D37"/>
  <c r="C37"/>
  <c r="F50"/>
  <c r="E50"/>
  <c r="D50"/>
  <c r="C50"/>
  <c r="F82"/>
  <c r="E82"/>
  <c r="D82"/>
  <c r="C82"/>
  <c r="F109"/>
  <c r="E109"/>
  <c r="D109"/>
  <c r="C109"/>
  <c r="F161"/>
  <c r="E161"/>
  <c r="D161"/>
  <c r="C161"/>
  <c r="F55"/>
  <c r="E55"/>
  <c r="D55"/>
  <c r="C55"/>
  <c r="F200"/>
  <c r="E200"/>
  <c r="D200"/>
  <c r="C200"/>
  <c r="F152"/>
  <c r="E152"/>
  <c r="D152"/>
  <c r="C152"/>
  <c r="E210"/>
  <c r="D210"/>
  <c r="C210"/>
  <c r="E61"/>
  <c r="D61"/>
  <c r="C61"/>
  <c r="E18"/>
  <c r="D18"/>
  <c r="C18"/>
  <c r="E13"/>
  <c r="D13"/>
  <c r="C13"/>
  <c r="E16"/>
  <c r="D16"/>
  <c r="C16"/>
  <c r="E60"/>
  <c r="D60"/>
  <c r="C60"/>
  <c r="E142"/>
  <c r="D142"/>
  <c r="C142"/>
  <c r="E49"/>
  <c r="D49"/>
  <c r="C49"/>
  <c r="E96"/>
  <c r="D96"/>
  <c r="C96"/>
  <c r="E30"/>
  <c r="D30"/>
  <c r="C30"/>
  <c r="E144"/>
  <c r="D144"/>
  <c r="C144"/>
  <c r="E199"/>
  <c r="D199"/>
  <c r="C199"/>
  <c r="E127"/>
  <c r="D127"/>
  <c r="C127"/>
  <c r="E2"/>
  <c r="D2"/>
  <c r="C2"/>
  <c r="E135"/>
  <c r="D135"/>
  <c r="C135"/>
  <c r="E8"/>
  <c r="D8"/>
  <c r="C8"/>
  <c r="E195"/>
  <c r="D195"/>
  <c r="C195"/>
  <c r="E205"/>
  <c r="D205"/>
  <c r="C205"/>
  <c r="F114"/>
  <c r="E114"/>
  <c r="D114"/>
  <c r="C114"/>
  <c r="F26"/>
  <c r="E26"/>
  <c r="D26"/>
  <c r="C26"/>
  <c r="F23"/>
  <c r="E23"/>
  <c r="D23"/>
  <c r="C23"/>
  <c r="E103"/>
  <c r="D103"/>
  <c r="C103"/>
  <c r="E102"/>
  <c r="D102"/>
  <c r="C102"/>
  <c r="E75"/>
  <c r="D75"/>
  <c r="C75"/>
  <c r="F101"/>
  <c r="E101"/>
  <c r="D101"/>
  <c r="C101"/>
  <c r="F122"/>
  <c r="E122"/>
  <c r="D122"/>
  <c r="C122"/>
  <c r="F29"/>
  <c r="E29"/>
  <c r="D29"/>
  <c r="C29"/>
  <c r="F28"/>
  <c r="E28"/>
  <c r="D28"/>
  <c r="C28"/>
  <c r="F34"/>
  <c r="E34"/>
  <c r="D34"/>
  <c r="C34"/>
  <c r="F126"/>
  <c r="E126"/>
  <c r="D126"/>
  <c r="C126"/>
  <c r="F207"/>
  <c r="E207"/>
  <c r="D207"/>
  <c r="C207"/>
  <c r="E67"/>
  <c r="D67"/>
  <c r="C67"/>
  <c r="F74"/>
  <c r="E74"/>
  <c r="D74"/>
  <c r="C74"/>
  <c r="F117"/>
  <c r="E117"/>
  <c r="D117"/>
  <c r="C117"/>
  <c r="F33"/>
  <c r="E33"/>
  <c r="D33"/>
  <c r="C33"/>
  <c r="F113"/>
  <c r="E113"/>
  <c r="D113"/>
  <c r="C113"/>
  <c r="F31"/>
  <c r="E31"/>
  <c r="D31"/>
  <c r="C31"/>
  <c r="F162"/>
  <c r="E162"/>
  <c r="D162"/>
  <c r="C162"/>
  <c r="E21"/>
  <c r="D21"/>
  <c r="C21"/>
  <c r="F80"/>
  <c r="E80"/>
  <c r="D80"/>
  <c r="C80"/>
  <c r="F48"/>
  <c r="E48"/>
  <c r="D48"/>
  <c r="C48"/>
  <c r="F79"/>
  <c r="E79"/>
  <c r="D79"/>
  <c r="C79"/>
  <c r="F87"/>
  <c r="E87"/>
  <c r="D87"/>
  <c r="C87"/>
  <c r="F78"/>
  <c r="E78"/>
  <c r="D78"/>
  <c r="C78"/>
  <c r="F86"/>
  <c r="E86"/>
  <c r="D86"/>
  <c r="C86"/>
  <c r="F73"/>
  <c r="E73"/>
  <c r="D73"/>
  <c r="C73"/>
  <c r="F59"/>
  <c r="E59"/>
  <c r="D59"/>
  <c r="C59"/>
  <c r="F85"/>
  <c r="E85"/>
  <c r="D85"/>
  <c r="C85"/>
  <c r="F201"/>
  <c r="E201"/>
  <c r="D201"/>
  <c r="C201"/>
  <c r="F7"/>
  <c r="E7"/>
  <c r="D7"/>
  <c r="C7"/>
  <c r="F131"/>
  <c r="E131"/>
  <c r="D131"/>
  <c r="C131"/>
  <c r="F72"/>
  <c r="E72"/>
  <c r="D72"/>
  <c r="C72"/>
  <c r="F84"/>
  <c r="E84"/>
  <c r="D84"/>
  <c r="C84"/>
  <c r="F125"/>
  <c r="E125"/>
  <c r="D125"/>
  <c r="C125"/>
  <c r="F130"/>
  <c r="E130"/>
  <c r="D130"/>
  <c r="C130"/>
  <c r="F70"/>
  <c r="E70"/>
  <c r="D70"/>
  <c r="C70"/>
  <c r="F20"/>
  <c r="E20"/>
  <c r="D20"/>
  <c r="C20"/>
  <c r="F149"/>
  <c r="E149"/>
  <c r="D149"/>
  <c r="C149"/>
  <c r="F47"/>
  <c r="E47"/>
  <c r="D47"/>
  <c r="C47"/>
  <c r="F83"/>
  <c r="E83"/>
  <c r="D83"/>
  <c r="C83"/>
  <c r="F124"/>
  <c r="E124"/>
  <c r="D124"/>
  <c r="C124"/>
  <c r="F183"/>
  <c r="E183"/>
  <c r="D183"/>
  <c r="C183"/>
  <c r="F58"/>
  <c r="E58"/>
  <c r="D58"/>
  <c r="C58"/>
  <c r="F6"/>
  <c r="E6"/>
  <c r="D6"/>
  <c r="C6"/>
  <c r="F77"/>
  <c r="E77"/>
  <c r="D77"/>
  <c r="C77"/>
  <c r="F57"/>
  <c r="E57"/>
  <c r="D57"/>
  <c r="C57"/>
  <c r="F146"/>
  <c r="E146"/>
  <c r="D146"/>
  <c r="C146"/>
  <c r="F111"/>
  <c r="E111"/>
  <c r="D111"/>
  <c r="C111"/>
  <c r="F110"/>
  <c r="E110"/>
  <c r="D110"/>
  <c r="C110"/>
  <c r="F5"/>
  <c r="E5"/>
  <c r="D5"/>
  <c r="C5"/>
  <c r="F76"/>
  <c r="E76"/>
  <c r="D76"/>
  <c r="C76"/>
  <c r="F123"/>
  <c r="E123"/>
  <c r="D123"/>
  <c r="C123"/>
  <c r="F81"/>
  <c r="E81"/>
  <c r="D81"/>
  <c r="C81"/>
  <c r="F62"/>
  <c r="E62"/>
  <c r="D62"/>
  <c r="C62"/>
  <c r="F44"/>
  <c r="E44"/>
  <c r="D44"/>
  <c r="C44"/>
  <c r="F108"/>
  <c r="E108"/>
  <c r="D108"/>
  <c r="C108"/>
  <c r="F107"/>
  <c r="E107"/>
  <c r="D107"/>
  <c r="C107"/>
  <c r="F128"/>
  <c r="E128"/>
  <c r="D128"/>
  <c r="C128"/>
  <c r="F4"/>
  <c r="E4"/>
  <c r="D4"/>
  <c r="C4"/>
  <c r="F185"/>
  <c r="E185"/>
  <c r="D185"/>
  <c r="C185"/>
  <c r="F97"/>
  <c r="E97"/>
  <c r="D97"/>
  <c r="C97"/>
  <c r="F209"/>
  <c r="E209"/>
  <c r="D209"/>
  <c r="C209"/>
  <c r="F105"/>
  <c r="E105"/>
  <c r="D105"/>
  <c r="C105"/>
  <c r="F36"/>
  <c r="E36"/>
  <c r="D36"/>
  <c r="C36"/>
  <c r="F121"/>
  <c r="E121"/>
  <c r="D121"/>
  <c r="C121"/>
  <c r="F11"/>
  <c r="E11"/>
  <c r="D11"/>
  <c r="C11"/>
  <c r="F35"/>
  <c r="E35"/>
  <c r="D35"/>
  <c r="C35"/>
  <c r="F68"/>
  <c r="E68"/>
  <c r="D68"/>
  <c r="C68"/>
  <c r="F119"/>
  <c r="E119"/>
  <c r="D119"/>
  <c r="C119"/>
  <c r="F42"/>
  <c r="E42"/>
  <c r="D42"/>
  <c r="C42"/>
  <c r="F179"/>
  <c r="E179"/>
  <c r="D179"/>
  <c r="C179"/>
  <c r="F178"/>
  <c r="E178"/>
  <c r="D178"/>
  <c r="C178"/>
  <c r="F116"/>
  <c r="E116"/>
  <c r="D116"/>
  <c r="C116"/>
  <c r="F173"/>
  <c r="E173"/>
  <c r="D173"/>
  <c r="C173"/>
  <c r="F91"/>
  <c r="E91"/>
  <c r="D91"/>
  <c r="C91"/>
  <c r="F25"/>
  <c r="E25"/>
  <c r="D25"/>
  <c r="C25"/>
  <c r="F88"/>
  <c r="E88"/>
  <c r="D88"/>
  <c r="C88"/>
  <c r="F94"/>
  <c r="E94"/>
  <c r="D94"/>
  <c r="C94"/>
  <c r="F100"/>
  <c r="E100"/>
  <c r="D100"/>
  <c r="C100"/>
  <c r="F99"/>
  <c r="E99"/>
  <c r="D99"/>
  <c r="C99"/>
  <c r="F43"/>
  <c r="E43"/>
  <c r="D43"/>
  <c r="C43"/>
  <c r="F41"/>
  <c r="E41"/>
  <c r="D41"/>
  <c r="C41"/>
  <c r="F93"/>
  <c r="E93"/>
  <c r="D93"/>
  <c r="C93"/>
  <c r="F40"/>
  <c r="E40"/>
  <c r="D40"/>
  <c r="C40"/>
  <c r="F115"/>
  <c r="E115"/>
  <c r="D115"/>
  <c r="C115"/>
  <c r="F98"/>
  <c r="E98"/>
  <c r="D98"/>
  <c r="C98"/>
  <c r="F132"/>
  <c r="E132"/>
  <c r="D132"/>
  <c r="C132"/>
  <c r="F89"/>
  <c r="E89"/>
  <c r="D89"/>
  <c r="C89"/>
  <c r="F172"/>
  <c r="E172"/>
  <c r="D172"/>
  <c r="C172"/>
  <c r="F139"/>
  <c r="E139"/>
  <c r="D139"/>
  <c r="C139"/>
  <c r="F54"/>
  <c r="E54"/>
  <c r="D54"/>
  <c r="C54"/>
  <c r="F69"/>
  <c r="E69"/>
  <c r="D69"/>
  <c r="C69"/>
  <c r="F71"/>
  <c r="E71"/>
  <c r="D71"/>
  <c r="C71"/>
  <c r="F3"/>
  <c r="E3"/>
  <c r="D3"/>
  <c r="C3"/>
  <c r="F12"/>
  <c r="E12"/>
  <c r="D12"/>
  <c r="C12"/>
  <c r="F95"/>
  <c r="E95"/>
  <c r="D95"/>
  <c r="C95"/>
  <c r="F10"/>
  <c r="E10"/>
  <c r="D10"/>
  <c r="C10"/>
  <c r="F137"/>
  <c r="E137"/>
  <c r="D137"/>
  <c r="C137"/>
  <c r="F120"/>
  <c r="E120"/>
  <c r="D120"/>
  <c r="C120"/>
  <c r="F118"/>
  <c r="E118"/>
  <c r="D118"/>
  <c r="C118"/>
  <c r="F136"/>
  <c r="E136"/>
  <c r="D136"/>
  <c r="C136"/>
  <c r="F134"/>
  <c r="E134"/>
  <c r="D134"/>
  <c r="C134"/>
  <c r="F66"/>
  <c r="E66"/>
  <c r="D66"/>
  <c r="C66"/>
  <c r="F53"/>
  <c r="E53"/>
  <c r="D53"/>
  <c r="C53"/>
  <c r="F27"/>
  <c r="E27"/>
  <c r="D27"/>
  <c r="C27"/>
  <c r="F112"/>
  <c r="E112"/>
  <c r="D112"/>
  <c r="C112"/>
  <c r="F104"/>
  <c r="E104"/>
  <c r="D104"/>
  <c r="C104"/>
  <c r="F192"/>
  <c r="E192"/>
  <c r="D192"/>
  <c r="C192"/>
  <c r="G231" i="1"/>
  <c r="C231"/>
  <c r="F111"/>
  <c r="E111"/>
  <c r="D111"/>
  <c r="C111"/>
  <c r="G110"/>
  <c r="C110"/>
  <c r="C50"/>
  <c r="G50"/>
  <c r="G179" l="1"/>
  <c r="C179"/>
  <c r="H245"/>
  <c r="F245"/>
  <c r="E245"/>
  <c r="D245"/>
  <c r="C245"/>
  <c r="H244"/>
  <c r="F244"/>
  <c r="E244"/>
  <c r="D244"/>
  <c r="C244"/>
  <c r="H243"/>
  <c r="F243"/>
  <c r="E243"/>
  <c r="D243"/>
  <c r="C243"/>
  <c r="H242"/>
  <c r="F242"/>
  <c r="E242"/>
  <c r="D242"/>
  <c r="C242"/>
  <c r="H241"/>
  <c r="F241"/>
  <c r="E241"/>
  <c r="D241"/>
  <c r="C241"/>
  <c r="F240"/>
  <c r="E240"/>
  <c r="D240"/>
  <c r="C240"/>
  <c r="H239"/>
  <c r="F239"/>
  <c r="E239"/>
  <c r="D239"/>
  <c r="C239"/>
  <c r="H238"/>
  <c r="F238"/>
  <c r="E238"/>
  <c r="D238"/>
  <c r="C238"/>
  <c r="H237"/>
  <c r="F237"/>
  <c r="E237"/>
  <c r="D237"/>
  <c r="C237"/>
  <c r="H236"/>
  <c r="F236"/>
  <c r="E236"/>
  <c r="D236"/>
  <c r="C236"/>
  <c r="H235"/>
  <c r="F235"/>
  <c r="E235"/>
  <c r="D235"/>
  <c r="C235"/>
  <c r="G233"/>
  <c r="C233"/>
  <c r="F232"/>
  <c r="E232"/>
  <c r="D232"/>
  <c r="C232"/>
  <c r="H230"/>
  <c r="F230"/>
  <c r="E230"/>
  <c r="D230"/>
  <c r="C230"/>
  <c r="G228"/>
  <c r="C228"/>
  <c r="H227"/>
  <c r="F227"/>
  <c r="E227"/>
  <c r="D227"/>
  <c r="C227"/>
  <c r="H226"/>
  <c r="F226"/>
  <c r="E226"/>
  <c r="D226"/>
  <c r="C226"/>
  <c r="H225"/>
  <c r="F225"/>
  <c r="E225"/>
  <c r="D225"/>
  <c r="C225"/>
  <c r="H224"/>
  <c r="F224"/>
  <c r="E224"/>
  <c r="D224"/>
  <c r="C224"/>
  <c r="H223"/>
  <c r="F223"/>
  <c r="E223"/>
  <c r="D223"/>
  <c r="C223"/>
  <c r="H222"/>
  <c r="F222"/>
  <c r="E222"/>
  <c r="D222"/>
  <c r="C222"/>
  <c r="H221"/>
  <c r="F221"/>
  <c r="E221"/>
  <c r="D221"/>
  <c r="C221"/>
  <c r="H220"/>
  <c r="F220"/>
  <c r="E220"/>
  <c r="D220"/>
  <c r="C220"/>
  <c r="H219"/>
  <c r="F219"/>
  <c r="E219"/>
  <c r="D219"/>
  <c r="C219"/>
  <c r="H218"/>
  <c r="F218"/>
  <c r="E218"/>
  <c r="D218"/>
  <c r="C218"/>
  <c r="H217"/>
  <c r="F217"/>
  <c r="E217"/>
  <c r="D217"/>
  <c r="C217"/>
  <c r="H216"/>
  <c r="F216"/>
  <c r="E216"/>
  <c r="D216"/>
  <c r="C216"/>
  <c r="H215"/>
  <c r="F215"/>
  <c r="E215"/>
  <c r="D215"/>
  <c r="C215"/>
  <c r="H214"/>
  <c r="F214"/>
  <c r="E214"/>
  <c r="D214"/>
  <c r="C214"/>
  <c r="H213"/>
  <c r="F213"/>
  <c r="E213"/>
  <c r="D213"/>
  <c r="C213"/>
  <c r="H212"/>
  <c r="F212"/>
  <c r="E212"/>
  <c r="D212"/>
  <c r="C212"/>
  <c r="H211"/>
  <c r="F211"/>
  <c r="E211"/>
  <c r="D211"/>
  <c r="C211"/>
  <c r="H210"/>
  <c r="F210"/>
  <c r="E210"/>
  <c r="D210"/>
  <c r="C210"/>
  <c r="H209"/>
  <c r="F209"/>
  <c r="E209"/>
  <c r="D209"/>
  <c r="C209"/>
  <c r="H208"/>
  <c r="F208"/>
  <c r="E208"/>
  <c r="D208"/>
  <c r="C208"/>
  <c r="H207"/>
  <c r="F207"/>
  <c r="E207"/>
  <c r="D207"/>
  <c r="C207"/>
  <c r="H206"/>
  <c r="F206"/>
  <c r="E206"/>
  <c r="D206"/>
  <c r="C206"/>
  <c r="H205"/>
  <c r="F205"/>
  <c r="E205"/>
  <c r="D205"/>
  <c r="C205"/>
  <c r="H204"/>
  <c r="F204"/>
  <c r="E204"/>
  <c r="D204"/>
  <c r="C204"/>
  <c r="H203"/>
  <c r="F203"/>
  <c r="E203"/>
  <c r="D203"/>
  <c r="C203"/>
  <c r="H202"/>
  <c r="F202"/>
  <c r="E202"/>
  <c r="D202"/>
  <c r="C202"/>
  <c r="H201"/>
  <c r="F201"/>
  <c r="E201"/>
  <c r="D201"/>
  <c r="C201"/>
  <c r="H200"/>
  <c r="F200"/>
  <c r="E200"/>
  <c r="D200"/>
  <c r="C200"/>
  <c r="H199"/>
  <c r="F199"/>
  <c r="E199"/>
  <c r="D199"/>
  <c r="C199"/>
  <c r="H198"/>
  <c r="F198"/>
  <c r="E198"/>
  <c r="D198"/>
  <c r="C198"/>
  <c r="H197"/>
  <c r="F197"/>
  <c r="E197"/>
  <c r="D197"/>
  <c r="C197"/>
  <c r="H196"/>
  <c r="F196"/>
  <c r="E196"/>
  <c r="D196"/>
  <c r="C196"/>
  <c r="H195"/>
  <c r="F195"/>
  <c r="E195"/>
  <c r="D195"/>
  <c r="C195"/>
  <c r="H194"/>
  <c r="F194"/>
  <c r="E194"/>
  <c r="D194"/>
  <c r="C194"/>
  <c r="H193"/>
  <c r="F193"/>
  <c r="E193"/>
  <c r="D193"/>
  <c r="C193"/>
  <c r="H192"/>
  <c r="F192"/>
  <c r="E192"/>
  <c r="D192"/>
  <c r="C192"/>
  <c r="H191"/>
  <c r="F191"/>
  <c r="E191"/>
  <c r="D191"/>
  <c r="C191"/>
  <c r="G189"/>
  <c r="C189"/>
  <c r="H188"/>
  <c r="F188"/>
  <c r="E188"/>
  <c r="D188"/>
  <c r="C188"/>
  <c r="H187"/>
  <c r="F187"/>
  <c r="E187"/>
  <c r="D187"/>
  <c r="C187"/>
  <c r="H186"/>
  <c r="F186"/>
  <c r="E186"/>
  <c r="D186"/>
  <c r="C186"/>
  <c r="H185"/>
  <c r="F185"/>
  <c r="E185"/>
  <c r="D185"/>
  <c r="C185"/>
  <c r="H184"/>
  <c r="F184"/>
  <c r="E184"/>
  <c r="D184"/>
  <c r="C184"/>
  <c r="G182"/>
  <c r="C182"/>
  <c r="H178"/>
  <c r="F178"/>
  <c r="E178"/>
  <c r="D178"/>
  <c r="C178"/>
  <c r="H177"/>
  <c r="F177"/>
  <c r="E177"/>
  <c r="D177"/>
  <c r="C177"/>
  <c r="H176"/>
  <c r="F176"/>
  <c r="E176"/>
  <c r="D176"/>
  <c r="C176"/>
  <c r="H175"/>
  <c r="F175"/>
  <c r="E175"/>
  <c r="D175"/>
  <c r="C175"/>
  <c r="H174"/>
  <c r="F174"/>
  <c r="E174"/>
  <c r="D174"/>
  <c r="C174"/>
  <c r="H173"/>
  <c r="F173"/>
  <c r="E173"/>
  <c r="D173"/>
  <c r="C173"/>
  <c r="H172"/>
  <c r="F172"/>
  <c r="E172"/>
  <c r="D172"/>
  <c r="C172"/>
  <c r="H171"/>
  <c r="F171"/>
  <c r="E171"/>
  <c r="D171"/>
  <c r="C171"/>
  <c r="H170"/>
  <c r="F170"/>
  <c r="E170"/>
  <c r="D170"/>
  <c r="C170"/>
  <c r="H169"/>
  <c r="F169"/>
  <c r="E169"/>
  <c r="D169"/>
  <c r="C169"/>
  <c r="H168"/>
  <c r="F168"/>
  <c r="E168"/>
  <c r="D168"/>
  <c r="C168"/>
  <c r="H167"/>
  <c r="F167"/>
  <c r="E167"/>
  <c r="D167"/>
  <c r="C167"/>
  <c r="H166"/>
  <c r="F166"/>
  <c r="E166"/>
  <c r="D166"/>
  <c r="C166"/>
  <c r="H165"/>
  <c r="F165"/>
  <c r="E165"/>
  <c r="D165"/>
  <c r="C165"/>
  <c r="H164"/>
  <c r="F164"/>
  <c r="E164"/>
  <c r="D164"/>
  <c r="C164"/>
  <c r="H163"/>
  <c r="F163"/>
  <c r="E163"/>
  <c r="D163"/>
  <c r="C163"/>
  <c r="F162"/>
  <c r="E162"/>
  <c r="D162"/>
  <c r="C162"/>
  <c r="H161"/>
  <c r="F161"/>
  <c r="E161"/>
  <c r="D161"/>
  <c r="C161"/>
  <c r="H160"/>
  <c r="F160"/>
  <c r="E160"/>
  <c r="D160"/>
  <c r="C160"/>
  <c r="H159"/>
  <c r="F159"/>
  <c r="E159"/>
  <c r="D159"/>
  <c r="C159"/>
  <c r="H158"/>
  <c r="F158"/>
  <c r="E158"/>
  <c r="D158"/>
  <c r="C158"/>
  <c r="H157"/>
  <c r="F157"/>
  <c r="E157"/>
  <c r="D157"/>
  <c r="C157"/>
  <c r="H156"/>
  <c r="F156"/>
  <c r="E156"/>
  <c r="D156"/>
  <c r="C156"/>
  <c r="H155"/>
  <c r="F155"/>
  <c r="E155"/>
  <c r="D155"/>
  <c r="C155"/>
  <c r="H154"/>
  <c r="F154"/>
  <c r="E154"/>
  <c r="D154"/>
  <c r="C154"/>
  <c r="F153"/>
  <c r="E153"/>
  <c r="D153"/>
  <c r="C153"/>
  <c r="F152"/>
  <c r="E152"/>
  <c r="D152"/>
  <c r="C152"/>
  <c r="F151"/>
  <c r="E151"/>
  <c r="D151"/>
  <c r="C151"/>
  <c r="F150"/>
  <c r="E150"/>
  <c r="D150"/>
  <c r="C150"/>
  <c r="F149"/>
  <c r="E149"/>
  <c r="D149"/>
  <c r="C149"/>
  <c r="F148"/>
  <c r="E148"/>
  <c r="D148"/>
  <c r="C148"/>
  <c r="F147"/>
  <c r="E147"/>
  <c r="D147"/>
  <c r="C147"/>
  <c r="F146"/>
  <c r="E146"/>
  <c r="D146"/>
  <c r="C146"/>
  <c r="F145"/>
  <c r="E145"/>
  <c r="D145"/>
  <c r="C145"/>
  <c r="F144"/>
  <c r="E144"/>
  <c r="D144"/>
  <c r="C144"/>
  <c r="F143"/>
  <c r="E143"/>
  <c r="D143"/>
  <c r="C143"/>
  <c r="F142"/>
  <c r="E142"/>
  <c r="D142"/>
  <c r="C142"/>
  <c r="F141"/>
  <c r="E141"/>
  <c r="D141"/>
  <c r="C141"/>
  <c r="F140"/>
  <c r="E140"/>
  <c r="D140"/>
  <c r="C140"/>
  <c r="F139"/>
  <c r="E139"/>
  <c r="D139"/>
  <c r="C139"/>
  <c r="F138"/>
  <c r="E138"/>
  <c r="D138"/>
  <c r="C138"/>
  <c r="F137"/>
  <c r="E137"/>
  <c r="D137"/>
  <c r="C137"/>
  <c r="F136"/>
  <c r="E136"/>
  <c r="D136"/>
  <c r="C136"/>
  <c r="F181"/>
  <c r="E181"/>
  <c r="D181"/>
  <c r="C181"/>
  <c r="H135"/>
  <c r="F135"/>
  <c r="E135"/>
  <c r="D135"/>
  <c r="C135"/>
  <c r="H134"/>
  <c r="F134"/>
  <c r="E134"/>
  <c r="D134"/>
  <c r="C134"/>
  <c r="H133"/>
  <c r="F133"/>
  <c r="E133"/>
  <c r="D133"/>
  <c r="C133"/>
  <c r="G131"/>
  <c r="C131"/>
  <c r="F130"/>
  <c r="E130"/>
  <c r="D130"/>
  <c r="C130"/>
  <c r="F129"/>
  <c r="E129"/>
  <c r="D129"/>
  <c r="C129"/>
  <c r="F128"/>
  <c r="E128"/>
  <c r="D128"/>
  <c r="C128"/>
  <c r="H127"/>
  <c r="F127"/>
  <c r="E127"/>
  <c r="D127"/>
  <c r="C127"/>
  <c r="H126"/>
  <c r="F126"/>
  <c r="E126"/>
  <c r="D126"/>
  <c r="C126"/>
  <c r="H125"/>
  <c r="F125"/>
  <c r="E125"/>
  <c r="D125"/>
  <c r="C125"/>
  <c r="H124"/>
  <c r="F124"/>
  <c r="E124"/>
  <c r="D124"/>
  <c r="C124"/>
  <c r="H123"/>
  <c r="F123"/>
  <c r="E123"/>
  <c r="D123"/>
  <c r="C123"/>
  <c r="H122"/>
  <c r="F122"/>
  <c r="E122"/>
  <c r="D122"/>
  <c r="C122"/>
  <c r="H121"/>
  <c r="F121"/>
  <c r="E121"/>
  <c r="D121"/>
  <c r="C121"/>
  <c r="F120"/>
  <c r="E120"/>
  <c r="D120"/>
  <c r="C120"/>
  <c r="H119"/>
  <c r="F119"/>
  <c r="E119"/>
  <c r="D119"/>
  <c r="C119"/>
  <c r="H118"/>
  <c r="F118"/>
  <c r="E118"/>
  <c r="D118"/>
  <c r="C118"/>
  <c r="H117"/>
  <c r="F117"/>
  <c r="E117"/>
  <c r="D117"/>
  <c r="C117"/>
  <c r="H116"/>
  <c r="F116"/>
  <c r="E116"/>
  <c r="D116"/>
  <c r="C116"/>
  <c r="H115"/>
  <c r="F115"/>
  <c r="E115"/>
  <c r="D115"/>
  <c r="C115"/>
  <c r="H114"/>
  <c r="F114"/>
  <c r="E114"/>
  <c r="D114"/>
  <c r="C114"/>
  <c r="A114"/>
  <c r="G112"/>
  <c r="C112"/>
  <c r="H109"/>
  <c r="F109"/>
  <c r="E109"/>
  <c r="D109"/>
  <c r="C109"/>
  <c r="H108"/>
  <c r="F108"/>
  <c r="E108"/>
  <c r="D108"/>
  <c r="C108"/>
  <c r="H107"/>
  <c r="F107"/>
  <c r="E107"/>
  <c r="D107"/>
  <c r="C107"/>
  <c r="H106"/>
  <c r="F106"/>
  <c r="E106"/>
  <c r="D106"/>
  <c r="C106"/>
  <c r="H105"/>
  <c r="F105"/>
  <c r="E105"/>
  <c r="D105"/>
  <c r="C105"/>
  <c r="H104"/>
  <c r="F104"/>
  <c r="E104"/>
  <c r="D104"/>
  <c r="C104"/>
  <c r="H103"/>
  <c r="F103"/>
  <c r="E103"/>
  <c r="D103"/>
  <c r="C103"/>
  <c r="H102"/>
  <c r="F102"/>
  <c r="E102"/>
  <c r="D102"/>
  <c r="C102"/>
  <c r="H101"/>
  <c r="F101"/>
  <c r="E101"/>
  <c r="D101"/>
  <c r="C101"/>
  <c r="H100"/>
  <c r="F100"/>
  <c r="E100"/>
  <c r="D100"/>
  <c r="C100"/>
  <c r="H99"/>
  <c r="F99"/>
  <c r="E99"/>
  <c r="D99"/>
  <c r="C99"/>
  <c r="H98"/>
  <c r="F98"/>
  <c r="E98"/>
  <c r="D98"/>
  <c r="C98"/>
  <c r="H97"/>
  <c r="F97"/>
  <c r="E97"/>
  <c r="D97"/>
  <c r="C97"/>
  <c r="H96"/>
  <c r="F96"/>
  <c r="E96"/>
  <c r="D96"/>
  <c r="C96"/>
  <c r="H95"/>
  <c r="F95"/>
  <c r="E95"/>
  <c r="D95"/>
  <c r="C95"/>
  <c r="H94"/>
  <c r="F94"/>
  <c r="E94"/>
  <c r="D94"/>
  <c r="C94"/>
  <c r="H93"/>
  <c r="F93"/>
  <c r="E93"/>
  <c r="D93"/>
  <c r="C93"/>
  <c r="H92"/>
  <c r="F92"/>
  <c r="E92"/>
  <c r="D92"/>
  <c r="C92"/>
  <c r="H91"/>
  <c r="F91"/>
  <c r="E91"/>
  <c r="D91"/>
  <c r="C91"/>
  <c r="H90"/>
  <c r="F90"/>
  <c r="E90"/>
  <c r="D90"/>
  <c r="C90"/>
  <c r="H89"/>
  <c r="F89"/>
  <c r="E89"/>
  <c r="D89"/>
  <c r="C89"/>
  <c r="H88"/>
  <c r="F88"/>
  <c r="E88"/>
  <c r="D88"/>
  <c r="C88"/>
  <c r="H87"/>
  <c r="F87"/>
  <c r="E87"/>
  <c r="D87"/>
  <c r="C87"/>
  <c r="H86"/>
  <c r="F86"/>
  <c r="E86"/>
  <c r="D86"/>
  <c r="C86"/>
  <c r="H85"/>
  <c r="F85"/>
  <c r="E85"/>
  <c r="D85"/>
  <c r="C85"/>
  <c r="H84"/>
  <c r="F84"/>
  <c r="E84"/>
  <c r="D84"/>
  <c r="C84"/>
  <c r="H83"/>
  <c r="F83"/>
  <c r="E83"/>
  <c r="D83"/>
  <c r="C83"/>
  <c r="H82"/>
  <c r="F82"/>
  <c r="E82"/>
  <c r="D82"/>
  <c r="C82"/>
  <c r="H81"/>
  <c r="F81"/>
  <c r="E81"/>
  <c r="D81"/>
  <c r="C81"/>
  <c r="H80"/>
  <c r="F80"/>
  <c r="E80"/>
  <c r="D80"/>
  <c r="C80"/>
  <c r="H79"/>
  <c r="F79"/>
  <c r="E79"/>
  <c r="D79"/>
  <c r="C79"/>
  <c r="H78"/>
  <c r="F78"/>
  <c r="E78"/>
  <c r="D78"/>
  <c r="C78"/>
  <c r="H77"/>
  <c r="F77"/>
  <c r="E77"/>
  <c r="D77"/>
  <c r="C77"/>
  <c r="H76"/>
  <c r="F76"/>
  <c r="E76"/>
  <c r="D76"/>
  <c r="C76"/>
  <c r="H75"/>
  <c r="F75"/>
  <c r="E75"/>
  <c r="D75"/>
  <c r="C75"/>
  <c r="H74"/>
  <c r="F74"/>
  <c r="E74"/>
  <c r="D74"/>
  <c r="C74"/>
  <c r="H73"/>
  <c r="F73"/>
  <c r="E73"/>
  <c r="D73"/>
  <c r="C73"/>
  <c r="H72"/>
  <c r="F72"/>
  <c r="E72"/>
  <c r="D72"/>
  <c r="C72"/>
  <c r="H71"/>
  <c r="F71"/>
  <c r="E71"/>
  <c r="D71"/>
  <c r="C71"/>
  <c r="H70"/>
  <c r="F70"/>
  <c r="E70"/>
  <c r="D70"/>
  <c r="C70"/>
  <c r="H69"/>
  <c r="F69"/>
  <c r="E69"/>
  <c r="D69"/>
  <c r="C69"/>
  <c r="H68"/>
  <c r="F68"/>
  <c r="E68"/>
  <c r="D68"/>
  <c r="C68"/>
  <c r="H67"/>
  <c r="F67"/>
  <c r="E67"/>
  <c r="D67"/>
  <c r="C67"/>
  <c r="H66"/>
  <c r="F66"/>
  <c r="E66"/>
  <c r="D66"/>
  <c r="C66"/>
  <c r="H65"/>
  <c r="F65"/>
  <c r="E65"/>
  <c r="D65"/>
  <c r="C65"/>
  <c r="H64"/>
  <c r="F64"/>
  <c r="E64"/>
  <c r="D64"/>
  <c r="C64"/>
  <c r="H63"/>
  <c r="F63"/>
  <c r="E63"/>
  <c r="D63"/>
  <c r="C63"/>
  <c r="H62"/>
  <c r="F62"/>
  <c r="E62"/>
  <c r="D62"/>
  <c r="C62"/>
  <c r="H61"/>
  <c r="F61"/>
  <c r="E61"/>
  <c r="D61"/>
  <c r="C61"/>
  <c r="H60"/>
  <c r="F60"/>
  <c r="E60"/>
  <c r="D60"/>
  <c r="C60"/>
  <c r="H59"/>
  <c r="F59"/>
  <c r="E59"/>
  <c r="D59"/>
  <c r="C59"/>
  <c r="H58"/>
  <c r="F58"/>
  <c r="E58"/>
  <c r="D58"/>
  <c r="C58"/>
  <c r="H57"/>
  <c r="F57"/>
  <c r="E57"/>
  <c r="D57"/>
  <c r="C57"/>
  <c r="H56"/>
  <c r="F56"/>
  <c r="E56"/>
  <c r="D56"/>
  <c r="C56"/>
  <c r="H55"/>
  <c r="F55"/>
  <c r="E55"/>
  <c r="D55"/>
  <c r="C55"/>
  <c r="H54"/>
  <c r="F54"/>
  <c r="E54"/>
  <c r="D54"/>
  <c r="C54"/>
  <c r="H53"/>
  <c r="F53"/>
  <c r="E53"/>
  <c r="D53"/>
  <c r="C53"/>
  <c r="H52"/>
  <c r="F52"/>
  <c r="E52"/>
  <c r="D52"/>
  <c r="C52"/>
  <c r="I49"/>
  <c r="H49"/>
  <c r="F49"/>
  <c r="E49"/>
  <c r="D49"/>
  <c r="C49"/>
  <c r="I48"/>
  <c r="H48"/>
  <c r="F48"/>
  <c r="E48"/>
  <c r="D48"/>
  <c r="C48"/>
  <c r="I47"/>
  <c r="H47"/>
  <c r="F47"/>
  <c r="E47"/>
  <c r="D47"/>
  <c r="C47"/>
  <c r="I46"/>
  <c r="H46"/>
  <c r="F46"/>
  <c r="E46"/>
  <c r="D46"/>
  <c r="C46"/>
  <c r="I45"/>
  <c r="H45"/>
  <c r="F45"/>
  <c r="E45"/>
  <c r="D45"/>
  <c r="C45"/>
  <c r="I44"/>
  <c r="H44"/>
  <c r="F44"/>
  <c r="E44"/>
  <c r="D44"/>
  <c r="C44"/>
  <c r="I43"/>
  <c r="H43"/>
  <c r="F43"/>
  <c r="E43"/>
  <c r="D43"/>
  <c r="C43"/>
  <c r="I42"/>
  <c r="H42"/>
  <c r="F42"/>
  <c r="E42"/>
  <c r="D42"/>
  <c r="C42"/>
  <c r="I41"/>
  <c r="H41"/>
  <c r="F41"/>
  <c r="E41"/>
  <c r="D41"/>
  <c r="C41"/>
  <c r="H40"/>
  <c r="F40"/>
  <c r="E40"/>
  <c r="D40"/>
  <c r="C40"/>
  <c r="I39"/>
  <c r="H39"/>
  <c r="F39"/>
  <c r="E39"/>
  <c r="D39"/>
  <c r="C39"/>
  <c r="H38"/>
  <c r="F38"/>
  <c r="E38"/>
  <c r="D38"/>
  <c r="C38"/>
  <c r="G36"/>
  <c r="C36"/>
  <c r="G15"/>
  <c r="C15"/>
  <c r="H35"/>
  <c r="I40" s="1"/>
  <c r="F35"/>
  <c r="E35"/>
  <c r="D35"/>
  <c r="C35"/>
  <c r="H34"/>
  <c r="F34"/>
  <c r="E34"/>
  <c r="D34"/>
  <c r="C34"/>
  <c r="H33"/>
  <c r="F33"/>
  <c r="E33"/>
  <c r="D33"/>
  <c r="C33"/>
  <c r="H32"/>
  <c r="F32"/>
  <c r="E32"/>
  <c r="D32"/>
  <c r="C32"/>
  <c r="H31"/>
  <c r="F31"/>
  <c r="E31"/>
  <c r="D31"/>
  <c r="C31"/>
  <c r="H30"/>
  <c r="F30"/>
  <c r="E30"/>
  <c r="D30"/>
  <c r="C30"/>
  <c r="H29"/>
  <c r="F29"/>
  <c r="E29"/>
  <c r="D29"/>
  <c r="C29"/>
  <c r="H28"/>
  <c r="F28"/>
  <c r="E28"/>
  <c r="D28"/>
  <c r="C28"/>
  <c r="H27"/>
  <c r="F27"/>
  <c r="E27"/>
  <c r="D27"/>
  <c r="C27"/>
  <c r="H26"/>
  <c r="F26"/>
  <c r="E26"/>
  <c r="D26"/>
  <c r="C26"/>
  <c r="H25"/>
  <c r="F25"/>
  <c r="E25"/>
  <c r="D25"/>
  <c r="C25"/>
  <c r="H24"/>
  <c r="F24"/>
  <c r="E24"/>
  <c r="D24"/>
  <c r="C24"/>
  <c r="H23"/>
  <c r="F23"/>
  <c r="E23"/>
  <c r="D23"/>
  <c r="C23"/>
  <c r="H22"/>
  <c r="F22"/>
  <c r="E22"/>
  <c r="D22"/>
  <c r="C22"/>
  <c r="H21"/>
  <c r="F21"/>
  <c r="E21"/>
  <c r="D21"/>
  <c r="C21"/>
  <c r="H20"/>
  <c r="F20"/>
  <c r="E20"/>
  <c r="D20"/>
  <c r="C20"/>
  <c r="H19"/>
  <c r="F19"/>
  <c r="E19"/>
  <c r="D19"/>
  <c r="C19"/>
  <c r="H18"/>
  <c r="F18"/>
  <c r="E18"/>
  <c r="D18"/>
  <c r="C18"/>
  <c r="H17"/>
  <c r="F17"/>
  <c r="E17"/>
  <c r="D17"/>
  <c r="C17"/>
  <c r="G14"/>
  <c r="C14"/>
  <c r="C13"/>
</calcChain>
</file>

<file path=xl/sharedStrings.xml><?xml version="1.0" encoding="utf-8"?>
<sst xmlns="http://schemas.openxmlformats.org/spreadsheetml/2006/main" count="1499" uniqueCount="501">
  <si>
    <t>DESPORTO ESCOLAR BTT 2015</t>
  </si>
  <si>
    <t>Classificação</t>
  </si>
  <si>
    <t xml:space="preserve">Nome da prova: </t>
  </si>
  <si>
    <t>Local:</t>
  </si>
  <si>
    <t xml:space="preserve">Organizador: </t>
  </si>
  <si>
    <t xml:space="preserve">Data início : </t>
  </si>
  <si>
    <t>Pos.</t>
  </si>
  <si>
    <t>Dorsal</t>
  </si>
  <si>
    <t>Nome</t>
  </si>
  <si>
    <t>Categoria</t>
  </si>
  <si>
    <t>Equipa</t>
  </si>
  <si>
    <t>BI</t>
  </si>
  <si>
    <t>Tempo</t>
  </si>
  <si>
    <t>Pontos</t>
  </si>
  <si>
    <t>a 1 volta</t>
  </si>
  <si>
    <t>Classe:</t>
  </si>
  <si>
    <t>Categoria:</t>
  </si>
  <si>
    <t>Infantis A Masculinos</t>
  </si>
  <si>
    <t xml:space="preserve">Data fim: </t>
  </si>
  <si>
    <t>Infantis A Feminino</t>
  </si>
  <si>
    <t>Infantis B masculinos</t>
  </si>
  <si>
    <t>a 2 voltas</t>
  </si>
  <si>
    <t>Infantis B Femininos</t>
  </si>
  <si>
    <t>DNF</t>
  </si>
  <si>
    <t>Iniciados Masculinos</t>
  </si>
  <si>
    <t>Iniciados Femininos</t>
  </si>
  <si>
    <t>Juvenis Masculinos</t>
  </si>
  <si>
    <t>a 3 voltas</t>
  </si>
  <si>
    <t>a 4 voltas</t>
  </si>
  <si>
    <t>a 5 voltas</t>
  </si>
  <si>
    <t>Juvenis Femininos</t>
  </si>
  <si>
    <t>Juniores Masculinos</t>
  </si>
  <si>
    <t>Iniciados Masculinos NEE</t>
  </si>
  <si>
    <t>Infantis B masculinos NEE</t>
  </si>
  <si>
    <t>Juvenis Femininos NEE</t>
  </si>
  <si>
    <t>Senhora da Hora</t>
  </si>
  <si>
    <t>AE António Feijó</t>
  </si>
  <si>
    <t>AE Arcozelo, Ponte de Lima</t>
  </si>
  <si>
    <t>EB de A Ver-o-Mar, Póvoa de Varzim</t>
  </si>
  <si>
    <t>EB de Arões - Santa Cristina, Fafe A</t>
  </si>
  <si>
    <t>EB de Arões - Santa Cristina, Fafe B</t>
  </si>
  <si>
    <t>EB de Eiriz, Paços de Ferreira - Equipa B</t>
  </si>
  <si>
    <t>EB de Lagares, Felgueiras - Equipa A</t>
  </si>
  <si>
    <t>EB Leonardo Coimbra Filho, Porto</t>
  </si>
  <si>
    <t>EB Maria Pais Ribeiro - A Ribeirinha, Macieira, Vila do Conde - Equipa B</t>
  </si>
  <si>
    <t>EB Maria Pais Ribeiro - A Ribeirinha, Macieira, Vila do Conde- Equipa A</t>
  </si>
  <si>
    <t>EB Padre Joaquim Flores, Revelhe, Fafe A</t>
  </si>
  <si>
    <t>EB Padre Joaquim Flores, Revelhe, Fafe B</t>
  </si>
  <si>
    <t>EB Rosa Ramalho. Barcelinhos, Barcelos</t>
  </si>
  <si>
    <t>EB São Lourenço, Ermesinde, Valongo</t>
  </si>
  <si>
    <t>EBS À Beira Douro, Medas, Gondomar</t>
  </si>
  <si>
    <t>EBS do Levante da Maia, Nogueira da Maia, Maia</t>
  </si>
  <si>
    <t>ES Augusto Gomes, Matosinhos</t>
  </si>
  <si>
    <t>ES da Boa Nova, Leça da Palmeira, Matosinhos</t>
  </si>
  <si>
    <t>ES de Castêlo da Maia, Maia</t>
  </si>
  <si>
    <t>ES de Ínfias, Vizela</t>
  </si>
  <si>
    <t>ES de Marco de Canaveses</t>
  </si>
  <si>
    <t>ES de Valongo</t>
  </si>
  <si>
    <t>ES Santos Simões, Guimarães</t>
  </si>
  <si>
    <t>Equipas</t>
  </si>
  <si>
    <t>Posição</t>
  </si>
  <si>
    <t>AE Ponte da Barca</t>
  </si>
  <si>
    <t>FA</t>
  </si>
  <si>
    <t>EB de Eiriz, Paços de Ferreira - Equipa A</t>
  </si>
  <si>
    <t>EB João de Meira, Guimarães A</t>
  </si>
  <si>
    <t>EB João de Meira, Guimarães B</t>
  </si>
  <si>
    <t>EBS de Lordelo, Paredes</t>
  </si>
  <si>
    <t>EBS Fontes Pereira de Melo, Porto</t>
  </si>
  <si>
    <t>ES D. Sancho I, V. N. Famalicão</t>
  </si>
  <si>
    <t>ES de Barcelinhos, Barcelos</t>
  </si>
  <si>
    <t>ES Martins Sarmento, Guimarães</t>
  </si>
  <si>
    <t>Colégio de Campos</t>
  </si>
  <si>
    <t>FC</t>
  </si>
  <si>
    <t>EB António Correia Oliveira, Esposende</t>
  </si>
  <si>
    <t>NEE</t>
  </si>
  <si>
    <t>Falta administrativa - menos de 6 alunos</t>
  </si>
  <si>
    <t>Falta de comparência</t>
  </si>
  <si>
    <t>Escola com alunos NEE</t>
  </si>
  <si>
    <t>EB João de Meira, Guimarães C</t>
  </si>
  <si>
    <t>Nº</t>
  </si>
  <si>
    <t>BI / CC / Cédula</t>
  </si>
  <si>
    <t>Escola</t>
  </si>
  <si>
    <t>Leandro Lima</t>
  </si>
  <si>
    <t>Infantil A</t>
  </si>
  <si>
    <t>António David</t>
  </si>
  <si>
    <t>Infantil B</t>
  </si>
  <si>
    <t>Miguel Fernandes Vilas Boas</t>
  </si>
  <si>
    <t>Tiago Fonseca</t>
  </si>
  <si>
    <t>Tiago Martins</t>
  </si>
  <si>
    <t>Tiago André Oliveira</t>
  </si>
  <si>
    <t>Iniciado</t>
  </si>
  <si>
    <t>Ivo Marcelo Viana</t>
  </si>
  <si>
    <t>João Pedro Alves</t>
  </si>
  <si>
    <t>Joel Alves Caçador</t>
  </si>
  <si>
    <t>Maurício Fonseca Soares</t>
  </si>
  <si>
    <t>Diogo Fernandes Gomes</t>
  </si>
  <si>
    <t>Marcos António Ferreira</t>
  </si>
  <si>
    <t>Anthony Gomes Lima</t>
  </si>
  <si>
    <t>Bruno Rafael Melo</t>
  </si>
  <si>
    <t>Leandro Pereira Soares</t>
  </si>
  <si>
    <t>Paulo Alexandre Matos</t>
  </si>
  <si>
    <t>Pedro Manuel Gomes</t>
  </si>
  <si>
    <t>André José Costa</t>
  </si>
  <si>
    <t>Juvenil</t>
  </si>
  <si>
    <t>António Carlos Costa</t>
  </si>
  <si>
    <t>Diogo Henrique Barros</t>
  </si>
  <si>
    <t>Duarte Lima</t>
  </si>
  <si>
    <t>Hélder Tiago Barros</t>
  </si>
  <si>
    <t>Miguel Ângelo Vieira</t>
  </si>
  <si>
    <t>Owen Rory Chippendale</t>
  </si>
  <si>
    <t>Beatriz Soares Amorim</t>
  </si>
  <si>
    <t>Alexandre Manuel Araújo</t>
  </si>
  <si>
    <t>Carlos Daniel Rocha</t>
  </si>
  <si>
    <t>Paulo Jorge Carvalheira</t>
  </si>
  <si>
    <t>Davide Manuel Cerqueira</t>
  </si>
  <si>
    <t>Dinis Agostinho Amorim</t>
  </si>
  <si>
    <t>Eugénio Henrique Alves</t>
  </si>
  <si>
    <t>José Francisco Ribeiro</t>
  </si>
  <si>
    <t>Leandro Jorge Teixeira</t>
  </si>
  <si>
    <t>Miguel Barbosa Gomes</t>
  </si>
  <si>
    <t>Carlos Rafael Costa</t>
  </si>
  <si>
    <t>Fábio Gomes Amorim</t>
  </si>
  <si>
    <t>Jorge Nicolau Abreu</t>
  </si>
  <si>
    <t>António guerreiro Lopes</t>
  </si>
  <si>
    <t>João Jorge Várzeo</t>
  </si>
  <si>
    <t>João Manuel Araújo</t>
  </si>
  <si>
    <t>José Francisco Teixeira</t>
  </si>
  <si>
    <t>Luís Pedro Silva</t>
  </si>
  <si>
    <t>Rafael Amorim Gomes</t>
  </si>
  <si>
    <t>Jorge Afonso</t>
  </si>
  <si>
    <t>Rita Martins</t>
  </si>
  <si>
    <t>Francisco Silva</t>
  </si>
  <si>
    <t>José Soares</t>
  </si>
  <si>
    <t>Ana Passos</t>
  </si>
  <si>
    <t>Clara Casanova</t>
  </si>
  <si>
    <t>Diogo Martins Pinto</t>
  </si>
  <si>
    <t>Cristiano José Santos</t>
  </si>
  <si>
    <t>Diogo Miguel Rajão</t>
  </si>
  <si>
    <t>Fábio Daniel Fangueiro</t>
  </si>
  <si>
    <t>Lucas Simões Lopes</t>
  </si>
  <si>
    <t>Ana Filipa Ramos</t>
  </si>
  <si>
    <t>Cátia Alexandre Aldeias</t>
  </si>
  <si>
    <t>Cláudia Fonte Pereira</t>
  </si>
  <si>
    <t>Cláudia Sofia Soares</t>
  </si>
  <si>
    <t>Francisco José Correia</t>
  </si>
  <si>
    <t>Rui Jorge Alves</t>
  </si>
  <si>
    <t>Tiago André Moreira</t>
  </si>
  <si>
    <t>Tiago Palmeiro Carvalho</t>
  </si>
  <si>
    <t>Jéssica Martins Pinto</t>
  </si>
  <si>
    <t>Hélder Pereira</t>
  </si>
  <si>
    <t>João Paulo Sousa</t>
  </si>
  <si>
    <t>Vitor Hugo Martins</t>
  </si>
  <si>
    <t>Adriana Margarida Oliveira</t>
  </si>
  <si>
    <t>Beatriz Oliveira Andrade</t>
  </si>
  <si>
    <t>Bruna Micaela Dias</t>
  </si>
  <si>
    <t>Daniela Filipa Freitas</t>
  </si>
  <si>
    <t>Janina Isabel Vieira</t>
  </si>
  <si>
    <t>Maria Catarina Castro</t>
  </si>
  <si>
    <t>André Fernandes Nogueira</t>
  </si>
  <si>
    <t>Carlos Miguel Abreu</t>
  </si>
  <si>
    <t>Claúdia Isabel Costa</t>
  </si>
  <si>
    <t>Diana Sofia Soares</t>
  </si>
  <si>
    <t>Carlos Miguel Oliveira</t>
  </si>
  <si>
    <t>Miguel Ângelo Teixeira</t>
  </si>
  <si>
    <t>Alexandra da Conceição Gomes</t>
  </si>
  <si>
    <t>Francisca Isabel Gomes</t>
  </si>
  <si>
    <t>Joice Beatriz Vieira</t>
  </si>
  <si>
    <t> Daniel Henrique Raposo Sousa</t>
  </si>
  <si>
    <t>Diogo André Carneiro</t>
  </si>
  <si>
    <t>Francisco Leite Soares</t>
  </si>
  <si>
    <t>Ricardo Alexandre Faria</t>
  </si>
  <si>
    <t>Marco João Rodrigues</t>
  </si>
  <si>
    <t>Ruben Daniel Gomes</t>
  </si>
  <si>
    <t>Cristiana Lopes Ferreira</t>
  </si>
  <si>
    <t>João Paulo Gonçalves</t>
  </si>
  <si>
    <t>Francisco Gabriel Pedrosa Monteiro</t>
  </si>
  <si>
    <t>José Gabriel da Rocha Ribeiro Coelho</t>
  </si>
  <si>
    <t>Alexandre Torres</t>
  </si>
  <si>
    <t>Carlos Miguel Ferreira</t>
  </si>
  <si>
    <t>Flávio Pereira</t>
  </si>
  <si>
    <t>José Pedro Gomes</t>
  </si>
  <si>
    <t>Manuel Gomes</t>
  </si>
  <si>
    <t>Pedro Alexandre Ferreira Gomes</t>
  </si>
  <si>
    <t>Pedro Alexandre Gomes</t>
  </si>
  <si>
    <t>Roberto Manuel Lima Martins</t>
  </si>
  <si>
    <t>Tiago Alexandre Azevedo Ferreira</t>
  </si>
  <si>
    <t>Rui Filipe Meireles dos Santos</t>
  </si>
  <si>
    <t>Carlos Martins Ferreira</t>
  </si>
  <si>
    <t>António Carlos Leite</t>
  </si>
  <si>
    <t>André Manuel Teixeira</t>
  </si>
  <si>
    <t>João Pedro Silva</t>
  </si>
  <si>
    <t>Jose Pedro Gomes</t>
  </si>
  <si>
    <t>Luís Carlos Gomes</t>
  </si>
  <si>
    <t>Maurício Daniel Pereira</t>
  </si>
  <si>
    <t>Micael Silva Teixeira</t>
  </si>
  <si>
    <t>Rui Filipe Mendes</t>
  </si>
  <si>
    <t>Rui Marcelo Pereira</t>
  </si>
  <si>
    <t>Rui Pedro Pinto</t>
  </si>
  <si>
    <t>Vítor Hugo Monteiro</t>
  </si>
  <si>
    <t>Narciso Filipe Azevedo</t>
  </si>
  <si>
    <t>Afonso Silva</t>
  </si>
  <si>
    <t>André Pereira</t>
  </si>
  <si>
    <t>Gonçalo Monteiro Cunha</t>
  </si>
  <si>
    <t>Nuno Oliveira</t>
  </si>
  <si>
    <t>Afonso Oliveira</t>
  </si>
  <si>
    <t>Carlos Viana</t>
  </si>
  <si>
    <t>Miguel Ângelo Fernandes</t>
  </si>
  <si>
    <t>Diogo Ribeiro</t>
  </si>
  <si>
    <t>Maria Vidal Barboza</t>
  </si>
  <si>
    <t>João Miguel Gonçalves</t>
  </si>
  <si>
    <t>151430195ZY5</t>
  </si>
  <si>
    <t>Manuel Pedro Bragança</t>
  </si>
  <si>
    <t>Rui Pedro Guimarães</t>
  </si>
  <si>
    <t>José Nuno  Fernandes</t>
  </si>
  <si>
    <t>Miguel Castro Francisco</t>
  </si>
  <si>
    <t>Óscar Moreira</t>
  </si>
  <si>
    <t>311503543ZZ6</t>
  </si>
  <si>
    <t>Ricardo Pereira Salgado</t>
  </si>
  <si>
    <t>Bernardo Jorge Pereira</t>
  </si>
  <si>
    <t>Bruno Alexandre Pereira</t>
  </si>
  <si>
    <t>074/2003</t>
  </si>
  <si>
    <t>Bruno Daniel Correia</t>
  </si>
  <si>
    <t>Hélder Rubim Caetano</t>
  </si>
  <si>
    <t>Isaac Filipe Vieira</t>
  </si>
  <si>
    <t>João Pedro Ribeiro</t>
  </si>
  <si>
    <t>José Bernardo Pimenta</t>
  </si>
  <si>
    <t>Pedro Isac Resende</t>
  </si>
  <si>
    <t>Rui Domingues</t>
  </si>
  <si>
    <t>Sandro Lemos Bastos</t>
  </si>
  <si>
    <t>Andreia Pinto Silva</t>
  </si>
  <si>
    <t>Beatriz Monteiro da Silva</t>
  </si>
  <si>
    <t>Jonathan Marcos Domingos</t>
  </si>
  <si>
    <t>Diogo Silva Vale</t>
  </si>
  <si>
    <t>João Carlos Ferreira</t>
  </si>
  <si>
    <t>Joel Gomes</t>
  </si>
  <si>
    <t>Luís Lourenço</t>
  </si>
  <si>
    <t>Paulo André Reis</t>
  </si>
  <si>
    <t>Renato dos Santos Cardeal</t>
  </si>
  <si>
    <t>Ricardo Magalhães Silva</t>
  </si>
  <si>
    <t>Rodrigo José Maia</t>
  </si>
  <si>
    <t>Rodrigo Rodrigues</t>
  </si>
  <si>
    <t>Tomás Amorim Azevedo</t>
  </si>
  <si>
    <t>Xavier Tomás</t>
  </si>
  <si>
    <t>Pedro Dinis Oliveira</t>
  </si>
  <si>
    <t>Luís Miguel Rios</t>
  </si>
  <si>
    <t>Beatriz Ramos da Silva</t>
  </si>
  <si>
    <t>Cláudia Isabel Silva</t>
  </si>
  <si>
    <t>Laura Vitória Silva</t>
  </si>
  <si>
    <t>Gonçalo Correia Magalhães</t>
  </si>
  <si>
    <t>Gonçalo de Barros Magalhães</t>
  </si>
  <si>
    <t>Hugo Filipe Ferreira</t>
  </si>
  <si>
    <t>Maria Isabel Sá</t>
  </si>
  <si>
    <t>Leandro Leonardo Oliveira</t>
  </si>
  <si>
    <t>Joana Paula Pinheiro</t>
  </si>
  <si>
    <t>Bruno Reis</t>
  </si>
  <si>
    <t>Júnior</t>
  </si>
  <si>
    <t>Cristiano Rafael Oliveira</t>
  </si>
  <si>
    <t>Ana Margarida Moura</t>
  </si>
  <si>
    <t>Beatriz Ramalho</t>
  </si>
  <si>
    <t>Celina Sousa</t>
  </si>
  <si>
    <t>Cristina Novais</t>
  </si>
  <si>
    <t>Francisca Oliveira</t>
  </si>
  <si>
    <t>Lara Ferreira</t>
  </si>
  <si>
    <t>Lara Moreira</t>
  </si>
  <si>
    <t>Olivia Cardoso</t>
  </si>
  <si>
    <t>Beatriz Rodrigues</t>
  </si>
  <si>
    <t>Cristiana Silva</t>
  </si>
  <si>
    <t>Sofia Cunha</t>
  </si>
  <si>
    <t>Mariana Costa</t>
  </si>
  <si>
    <t>Luis Marques</t>
  </si>
  <si>
    <t>João Mota</t>
  </si>
  <si>
    <t>Ricardo Silva</t>
  </si>
  <si>
    <t>Lucas Daniel Lopes</t>
  </si>
  <si>
    <t>João Sousa</t>
  </si>
  <si>
    <t>Cláudio Cristiano Domingues</t>
  </si>
  <si>
    <t>André Salgado</t>
  </si>
  <si>
    <t>José Fernandes Freitas</t>
  </si>
  <si>
    <t>João Pedro Resende</t>
  </si>
  <si>
    <t>José Pedro Oliveira</t>
  </si>
  <si>
    <t>Júlio Freitas</t>
  </si>
  <si>
    <t>Rafael Magalhães</t>
  </si>
  <si>
    <t>José Leandro Freitas</t>
  </si>
  <si>
    <t>Henrique Lopes</t>
  </si>
  <si>
    <t>Pedro Pereira</t>
  </si>
  <si>
    <t>João Tomás Lopes</t>
  </si>
  <si>
    <t>José António Carvalho</t>
  </si>
  <si>
    <t>Vítor Miguel Araújo</t>
  </si>
  <si>
    <t>Bruna Silva Costa</t>
  </si>
  <si>
    <t>Francisco Miguel Cardoso</t>
  </si>
  <si>
    <t>Leandro André Costa</t>
  </si>
  <si>
    <t>Pedro Faria Martins</t>
  </si>
  <si>
    <t>Pedro Filipe Martins</t>
  </si>
  <si>
    <t>Pedro Miguel Costa</t>
  </si>
  <si>
    <t>Ricardo Miguel Faria</t>
  </si>
  <si>
    <t>Sândro Rafael Sousa</t>
  </si>
  <si>
    <t>Beatriz Azevedo Magalhães</t>
  </si>
  <si>
    <t>Inês Loureiro Fernandes</t>
  </si>
  <si>
    <t>Rafaela Sofia Martins</t>
  </si>
  <si>
    <t>João Pedro Martins</t>
  </si>
  <si>
    <t>Alexandre  Silva Pinto</t>
  </si>
  <si>
    <t>Diogo Filipe Ferreira</t>
  </si>
  <si>
    <t>João  Pedro Oliveira</t>
  </si>
  <si>
    <t>Renato José Belchior</t>
  </si>
  <si>
    <t>Rui Jorge Moleiro</t>
  </si>
  <si>
    <t>Vitor Hugo martins</t>
  </si>
  <si>
    <t>Daniela Faria Ribeiro</t>
  </si>
  <si>
    <t>Erica Vieira Oliveira</t>
  </si>
  <si>
    <t>João Pedro Nunes</t>
  </si>
  <si>
    <t>Marco Octávio Lopes</t>
  </si>
  <si>
    <t>Diogo Filipe Coelho</t>
  </si>
  <si>
    <t>Masculino</t>
  </si>
  <si>
    <t>Alexandre Sousa Alves</t>
  </si>
  <si>
    <t>Diogo Rafael Ferreira</t>
  </si>
  <si>
    <t>Rafael Freitas Lemos</t>
  </si>
  <si>
    <t>Maria Elisabete Veiga</t>
  </si>
  <si>
    <t>Pedro Miguel Gomes</t>
  </si>
  <si>
    <t>Bruno Miguel Ribeiro</t>
  </si>
  <si>
    <t>Pedro Miguel Paiva</t>
  </si>
  <si>
    <t>Joel Filipe Ribeiro</t>
  </si>
  <si>
    <t>Emídio Silva</t>
  </si>
  <si>
    <t>João Barbosa</t>
  </si>
  <si>
    <t>Jorge Fernando</t>
  </si>
  <si>
    <t>Pedro Leal</t>
  </si>
  <si>
    <t>307071138zz5</t>
  </si>
  <si>
    <t>Telmo Silva</t>
  </si>
  <si>
    <t>Bruno Machado</t>
  </si>
  <si>
    <t>152640770zz7</t>
  </si>
  <si>
    <t>João Moreira</t>
  </si>
  <si>
    <t>154980110zz0</t>
  </si>
  <si>
    <t>Joel Dias</t>
  </si>
  <si>
    <t>Marco Ferreira</t>
  </si>
  <si>
    <t>301794383zz6</t>
  </si>
  <si>
    <t>Rúben Moreira</t>
  </si>
  <si>
    <t>Sérgio Fonseca</t>
  </si>
  <si>
    <t>154822485zz8</t>
  </si>
  <si>
    <t>Vítor Ribeiro</t>
  </si>
  <si>
    <t>Diogo Magalhães</t>
  </si>
  <si>
    <t>305948539ZZ9</t>
  </si>
  <si>
    <t>Jorge Castro</t>
  </si>
  <si>
    <t>158242718ZZ5</t>
  </si>
  <si>
    <t>Marcelo Teixeira</t>
  </si>
  <si>
    <t>153673397ZZ7</t>
  </si>
  <si>
    <t>Diogo Oliveira</t>
  </si>
  <si>
    <t>303547235ZZ4</t>
  </si>
  <si>
    <t>Diogo Pereira</t>
  </si>
  <si>
    <t>153404949ZZ1</t>
  </si>
  <si>
    <t>Diogo Rodrigues</t>
  </si>
  <si>
    <t>303814012ZZ3</t>
  </si>
  <si>
    <t>Filipe Sousa</t>
  </si>
  <si>
    <t>154548340ZZ8</t>
  </si>
  <si>
    <t>João Carvalho</t>
  </si>
  <si>
    <t>306948354ZZ1</t>
  </si>
  <si>
    <t>João Cruz</t>
  </si>
  <si>
    <t>155706918ZZ6</t>
  </si>
  <si>
    <t>Tiago Gomes</t>
  </si>
  <si>
    <t>154930288ZZ5</t>
  </si>
  <si>
    <t>Henrique Guimarães</t>
  </si>
  <si>
    <t>159075785ZZ4</t>
  </si>
  <si>
    <t>João Ribeiro</t>
  </si>
  <si>
    <t>156999684ZZ8</t>
  </si>
  <si>
    <t>Vitor Dantas</t>
  </si>
  <si>
    <t>André Filipe Oliveira</t>
  </si>
  <si>
    <t>145058387ZZ9</t>
  </si>
  <si>
    <t>Diogo Miguel Jesus</t>
  </si>
  <si>
    <t>154729604ZZ8</t>
  </si>
  <si>
    <t>Bruno Ronaldo Martins</t>
  </si>
  <si>
    <t>157200113ZZ3</t>
  </si>
  <si>
    <t>Christopher Anthony Flidh</t>
  </si>
  <si>
    <t>143585193ZZ8</t>
  </si>
  <si>
    <t>Diogo Filipe Silva</t>
  </si>
  <si>
    <t>156420643ZZ3</t>
  </si>
  <si>
    <t>Leonardo Manuel Lopes</t>
  </si>
  <si>
    <t>14907302 0zy1</t>
  </si>
  <si>
    <t>Diogo Ferreira</t>
  </si>
  <si>
    <t>157924009ZZ6</t>
  </si>
  <si>
    <t>Helder Pinho</t>
  </si>
  <si>
    <t>Henrique Maia</t>
  </si>
  <si>
    <t>Rodrigo Carvalho</t>
  </si>
  <si>
    <t>Filipe Gordinho</t>
  </si>
  <si>
    <t>147581338Zy6</t>
  </si>
  <si>
    <t>154950912ZZ5</t>
  </si>
  <si>
    <t>João Carlos Oliveira Correia</t>
  </si>
  <si>
    <t>Rui Pedro Barros Carvalho</t>
  </si>
  <si>
    <t>30283614 4ZZ0</t>
  </si>
  <si>
    <t>Francisco Ferreira Oliveira</t>
  </si>
  <si>
    <t>14766138 2ZZ5</t>
  </si>
  <si>
    <t>Pedro Miguel Sousa Barbosa</t>
  </si>
  <si>
    <t>154655368 1ZZ8</t>
  </si>
  <si>
    <t>Sonia Maria Barros Carvalho</t>
  </si>
  <si>
    <t>15468628 0ZZ8</t>
  </si>
  <si>
    <t>Ruben Ricardo Lopes da Silva</t>
  </si>
  <si>
    <t>Junior</t>
  </si>
  <si>
    <t>Ana Mafalda Santos</t>
  </si>
  <si>
    <t>Francisco Mahú</t>
  </si>
  <si>
    <t>Gustavo Coelho</t>
  </si>
  <si>
    <t>João Rosas</t>
  </si>
  <si>
    <t>João Tavares</t>
  </si>
  <si>
    <t>Tiago Tavares</t>
  </si>
  <si>
    <t>Daniel Oliveira</t>
  </si>
  <si>
    <t>João Festas Cardoso</t>
  </si>
  <si>
    <t>João Francisco Santo</t>
  </si>
  <si>
    <t>João Pedro Gomes Magalhães</t>
  </si>
  <si>
    <t>Tiago José Silva</t>
  </si>
  <si>
    <t>David Ferreira Dias</t>
  </si>
  <si>
    <t>Paulo Miguel Figueiredo</t>
  </si>
  <si>
    <t>Paulo Jorge Pereira</t>
  </si>
  <si>
    <t>João Pedro Ferreira</t>
  </si>
  <si>
    <t>Carlos Manuel Lopes</t>
  </si>
  <si>
    <t>Rafael Silva Rodrigues</t>
  </si>
  <si>
    <t>Rui Jorge Oliveira</t>
  </si>
  <si>
    <t>Tiago Filipe Castro</t>
  </si>
  <si>
    <t>Tiago Dias</t>
  </si>
  <si>
    <t>Sara Teixeira Ferreira</t>
  </si>
  <si>
    <t>André Ramos Maia</t>
  </si>
  <si>
    <t>Rúben Silva Queirós</t>
  </si>
  <si>
    <t>Diogo Rafael Salbani</t>
  </si>
  <si>
    <t>Gonçalo Campos Ferreira</t>
  </si>
  <si>
    <t>Ivo Alexandre Lopes</t>
  </si>
  <si>
    <t>João Carlos Ribeiro</t>
  </si>
  <si>
    <t>Raquel Silva Queirós</t>
  </si>
  <si>
    <t>João Pedro Oliveira</t>
  </si>
  <si>
    <t>Lucas Fragoso Silva</t>
  </si>
  <si>
    <t>Pedro Gabriel Teixeira</t>
  </si>
  <si>
    <t>Ricardo António Rede</t>
  </si>
  <si>
    <t>JOÃO RIBEIRO</t>
  </si>
  <si>
    <t>BRUNA GONÇALVES</t>
  </si>
  <si>
    <t>RUI SILVA</t>
  </si>
  <si>
    <t>DIOGO BENTO 9D</t>
  </si>
  <si>
    <t>FÁBIO LIMA 91A</t>
  </si>
  <si>
    <t>Flávio Daniel Lopes</t>
  </si>
  <si>
    <t>Miguel Almeida Torres</t>
  </si>
  <si>
    <t>José Duarte Ribeiro</t>
  </si>
  <si>
    <t>Bruno Martins Almeida</t>
  </si>
  <si>
    <t>João Carlos Cunha</t>
  </si>
  <si>
    <t>Pedro Borges</t>
  </si>
  <si>
    <t>Tiago Alexandre Araújo</t>
  </si>
  <si>
    <t>José Luís Marinho</t>
  </si>
  <si>
    <t>Rui Manuel Ferreira</t>
  </si>
  <si>
    <t>Diogo Gabriel Silva</t>
  </si>
  <si>
    <t>Rúben Miguel Rangel</t>
  </si>
  <si>
    <t>Delfim José Monteiro</t>
  </si>
  <si>
    <t>Miguel Costa Monteiro</t>
  </si>
  <si>
    <t>Silvério Manuel Carneiro</t>
  </si>
  <si>
    <t>Isabel Alexandra Queirós</t>
  </si>
  <si>
    <t>Bruno Filipe Ferreira</t>
  </si>
  <si>
    <t>Hugo Xavier Rocha</t>
  </si>
  <si>
    <t>João Daniel Soares</t>
  </si>
  <si>
    <t>João Pedro Moura</t>
  </si>
  <si>
    <t>Rodrigo André Aguiar</t>
  </si>
  <si>
    <t>Ana Inês Ribeiro</t>
  </si>
  <si>
    <t>Cristiano Filipe Moreira</t>
  </si>
  <si>
    <t>João Filipe Abreu</t>
  </si>
  <si>
    <t>João Manuel Mendes</t>
  </si>
  <si>
    <t>Jorge Luís Sá</t>
  </si>
  <si>
    <t>Jorge Manuel Nunes</t>
  </si>
  <si>
    <t>Samuel Domingos Vieira</t>
  </si>
  <si>
    <t>Rafael Sousa</t>
  </si>
  <si>
    <t>Gonçalo Martins</t>
  </si>
  <si>
    <t>Luís Silva</t>
  </si>
  <si>
    <t>Leandro Oliveira</t>
  </si>
  <si>
    <t>Miguel Fernandes</t>
  </si>
  <si>
    <t>Cláudio Bessa</t>
  </si>
  <si>
    <t>Diogo Soares</t>
  </si>
  <si>
    <t>João Ferreira</t>
  </si>
  <si>
    <t>Bruno Silva</t>
  </si>
  <si>
    <t>Bruno Rodrigues</t>
  </si>
  <si>
    <t>André Bessa</t>
  </si>
  <si>
    <t>Tiago Branco</t>
  </si>
  <si>
    <t>Leandro Dias</t>
  </si>
  <si>
    <t>Nuno Silva</t>
  </si>
  <si>
    <t>José Miguel Meireles</t>
  </si>
  <si>
    <t>CLÁUDIO FERNANDES</t>
  </si>
  <si>
    <t>Carlos Martins</t>
  </si>
  <si>
    <t>Luis Pedro Santos</t>
  </si>
  <si>
    <t>Rui Filipe Martins</t>
  </si>
  <si>
    <t>Damião Oliveira Rebelo</t>
  </si>
  <si>
    <t>João Marcelo Morais</t>
  </si>
  <si>
    <t>João Pedro Miranda</t>
  </si>
  <si>
    <t>Juvenil NEE</t>
  </si>
  <si>
    <t>João Fernandes</t>
  </si>
  <si>
    <t>Bruno Costa</t>
  </si>
  <si>
    <t>Filipe Alberto Abreu</t>
  </si>
  <si>
    <t>Fábio Miguel Ferreira</t>
  </si>
  <si>
    <t>Daniel Filipe Mota</t>
  </si>
  <si>
    <t>Júnior NEE</t>
  </si>
  <si>
    <t>joao rodrigues</t>
  </si>
  <si>
    <t>rui paredes</t>
  </si>
  <si>
    <t>303460164zz9</t>
  </si>
  <si>
    <t>andré ribeiro</t>
  </si>
  <si>
    <t>148094643zz</t>
  </si>
  <si>
    <t>João Pedro Lopes</t>
  </si>
  <si>
    <t>Marco Gabriel Ribeiro</t>
  </si>
  <si>
    <t>Ana Beatriz Freitas</t>
  </si>
  <si>
    <t>Sandro José Costa</t>
  </si>
  <si>
    <t>Tiago Luís Martins</t>
  </si>
  <si>
    <t xml:space="preserve">Luis Miguel Pereira Francisco </t>
  </si>
  <si>
    <t>Iniciado - NEE</t>
  </si>
  <si>
    <t>João Manuel Figueiredo</t>
  </si>
  <si>
    <t>Carlos Daniel Leite</t>
  </si>
  <si>
    <t>Ruben Rafael Nogueira</t>
  </si>
  <si>
    <t>Pedro Miguel Lopes</t>
  </si>
</sst>
</file>

<file path=xl/styles.xml><?xml version="1.0" encoding="utf-8"?>
<styleSheet xmlns="http://schemas.openxmlformats.org/spreadsheetml/2006/main">
  <numFmts count="3">
    <numFmt numFmtId="164" formatCode="dd/mm/yyyy;@"/>
    <numFmt numFmtId="165" formatCode="0.0000000"/>
    <numFmt numFmtId="166" formatCode="[h]:mm:ss;@"/>
  </numFmts>
  <fonts count="20">
    <font>
      <sz val="11"/>
      <color theme="1"/>
      <name val="Calibri"/>
      <family val="2"/>
      <scheme val="minor"/>
    </font>
    <font>
      <sz val="9"/>
      <name val="Arial"/>
      <family val="2"/>
    </font>
    <font>
      <sz val="11"/>
      <name val="Bookman"/>
    </font>
    <font>
      <b/>
      <sz val="28"/>
      <color theme="0"/>
      <name val="Eurostile"/>
      <family val="2"/>
    </font>
    <font>
      <b/>
      <sz val="18"/>
      <color indexed="17"/>
      <name val="Baskerville Old Face"/>
      <family val="1"/>
    </font>
    <font>
      <b/>
      <sz val="10"/>
      <color indexed="10"/>
      <name val="Arial"/>
      <family val="2"/>
    </font>
    <font>
      <b/>
      <sz val="14"/>
      <name val="Bookman Old Style"/>
      <family val="1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ECF26A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CF26A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4" fillId="0" borderId="0"/>
  </cellStyleXfs>
  <cellXfs count="131">
    <xf numFmtId="0" fontId="0" fillId="0" borderId="0" xfId="0"/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0" xfId="1" applyFont="1" applyFill="1" applyBorder="1" applyAlignment="1" applyProtection="1">
      <alignment horizontal="center" vertical="center" wrapText="1"/>
      <protection hidden="1"/>
    </xf>
    <xf numFmtId="0" fontId="5" fillId="0" borderId="0" xfId="1" applyFont="1" applyFill="1" applyBorder="1" applyAlignment="1" applyProtection="1">
      <alignment horizontal="center" wrapText="1"/>
      <protection hidden="1"/>
    </xf>
    <xf numFmtId="0" fontId="6" fillId="0" borderId="7" xfId="0" applyFont="1" applyBorder="1" applyAlignment="1" applyProtection="1">
      <alignment horizontal="center"/>
      <protection hidden="1"/>
    </xf>
    <xf numFmtId="0" fontId="0" fillId="0" borderId="7" xfId="0" applyBorder="1" applyProtection="1">
      <protection hidden="1"/>
    </xf>
    <xf numFmtId="0" fontId="0" fillId="0" borderId="7" xfId="0" applyBorder="1" applyAlignment="1" applyProtection="1">
      <alignment horizontal="center"/>
      <protection hidden="1"/>
    </xf>
    <xf numFmtId="0" fontId="7" fillId="0" borderId="7" xfId="0" applyFont="1" applyBorder="1" applyAlignment="1" applyProtection="1">
      <alignment horizontal="left" vertical="center"/>
      <protection hidden="1"/>
    </xf>
    <xf numFmtId="0" fontId="7" fillId="0" borderId="7" xfId="1" applyFont="1" applyBorder="1" applyAlignment="1" applyProtection="1">
      <alignment horizontal="left" vertical="center"/>
      <protection hidden="1"/>
    </xf>
    <xf numFmtId="0" fontId="8" fillId="3" borderId="7" xfId="1" applyFont="1" applyFill="1" applyBorder="1" applyAlignment="1" applyProtection="1">
      <alignment horizontal="left" vertical="center"/>
      <protection hidden="1"/>
    </xf>
    <xf numFmtId="0" fontId="7" fillId="4" borderId="9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9" xfId="0" applyFont="1" applyBorder="1" applyAlignment="1" applyProtection="1">
      <alignment horizontal="center"/>
      <protection hidden="1"/>
    </xf>
    <xf numFmtId="0" fontId="0" fillId="5" borderId="9" xfId="0" applyFill="1" applyBorder="1" applyAlignment="1">
      <alignment horizontal="center"/>
    </xf>
    <xf numFmtId="0" fontId="0" fillId="0" borderId="9" xfId="1" applyFont="1" applyFill="1" applyBorder="1" applyAlignment="1" applyProtection="1">
      <protection hidden="1"/>
    </xf>
    <xf numFmtId="0" fontId="0" fillId="0" borderId="9" xfId="1" applyFont="1" applyFill="1" applyBorder="1" applyAlignment="1" applyProtection="1">
      <alignment horizontal="center"/>
      <protection hidden="1"/>
    </xf>
    <xf numFmtId="21" fontId="0" fillId="5" borderId="9" xfId="0" applyNumberFormat="1" applyFont="1" applyFill="1" applyBorder="1" applyAlignment="1" applyProtection="1">
      <alignment horizontal="center"/>
      <protection locked="0" hidden="1"/>
    </xf>
    <xf numFmtId="0" fontId="0" fillId="0" borderId="0" xfId="0" applyBorder="1" applyAlignment="1" applyProtection="1">
      <alignment horizontal="center"/>
      <protection hidden="1"/>
    </xf>
    <xf numFmtId="0" fontId="9" fillId="0" borderId="0" xfId="1" applyFont="1" applyBorder="1" applyAlignment="1" applyProtection="1">
      <alignment horizontal="center"/>
      <protection hidden="1"/>
    </xf>
    <xf numFmtId="0" fontId="0" fillId="0" borderId="9" xfId="0" applyFont="1" applyFill="1" applyBorder="1" applyAlignment="1" applyProtection="1">
      <alignment horizontal="center"/>
      <protection hidden="1"/>
    </xf>
    <xf numFmtId="0" fontId="0" fillId="5" borderId="9" xfId="0" applyFont="1" applyFill="1" applyBorder="1" applyAlignment="1" applyProtection="1">
      <alignment horizontal="center"/>
      <protection locked="0" hidden="1"/>
    </xf>
    <xf numFmtId="49" fontId="8" fillId="3" borderId="7" xfId="0" applyNumberFormat="1" applyFont="1" applyFill="1" applyBorder="1" applyAlignment="1" applyProtection="1">
      <alignment horizontal="left" vertical="center"/>
      <protection hidden="1"/>
    </xf>
    <xf numFmtId="0" fontId="7" fillId="0" borderId="7" xfId="1" applyFont="1" applyFill="1" applyBorder="1" applyAlignment="1" applyProtection="1">
      <alignment horizontal="left" vertical="center"/>
      <protection hidden="1"/>
    </xf>
    <xf numFmtId="0" fontId="7" fillId="3" borderId="7" xfId="1" applyFont="1" applyFill="1" applyBorder="1" applyAlignment="1" applyProtection="1">
      <alignment horizontal="left" vertical="center"/>
      <protection hidden="1"/>
    </xf>
    <xf numFmtId="165" fontId="0" fillId="0" borderId="0" xfId="0" applyNumberFormat="1" applyProtection="1">
      <protection hidden="1"/>
    </xf>
    <xf numFmtId="21" fontId="0" fillId="0" borderId="0" xfId="0" applyNumberFormat="1" applyProtection="1">
      <protection hidden="1"/>
    </xf>
    <xf numFmtId="2" fontId="0" fillId="0" borderId="0" xfId="0" applyNumberFormat="1" applyProtection="1">
      <protection hidden="1"/>
    </xf>
    <xf numFmtId="165" fontId="0" fillId="0" borderId="0" xfId="0" applyNumberFormat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21" fontId="0" fillId="6" borderId="9" xfId="0" applyNumberFormat="1" applyFont="1" applyFill="1" applyBorder="1" applyAlignment="1" applyProtection="1">
      <alignment horizontal="center"/>
      <protection locked="0" hidden="1"/>
    </xf>
    <xf numFmtId="165" fontId="10" fillId="0" borderId="0" xfId="0" applyNumberFormat="1" applyFont="1" applyProtection="1">
      <protection hidden="1"/>
    </xf>
    <xf numFmtId="166" fontId="10" fillId="0" borderId="0" xfId="0" applyNumberFormat="1" applyFont="1" applyProtection="1">
      <protection hidden="1"/>
    </xf>
    <xf numFmtId="165" fontId="11" fillId="0" borderId="0" xfId="0" applyNumberFormat="1" applyFont="1" applyProtection="1">
      <protection hidden="1"/>
    </xf>
    <xf numFmtId="0" fontId="0" fillId="0" borderId="0" xfId="0" applyBorder="1" applyProtection="1">
      <protection hidden="1"/>
    </xf>
    <xf numFmtId="0" fontId="0" fillId="0" borderId="9" xfId="0" applyFont="1" applyBorder="1" applyProtection="1">
      <protection hidden="1"/>
    </xf>
    <xf numFmtId="0" fontId="0" fillId="5" borderId="9" xfId="0" applyFill="1" applyBorder="1" applyAlignment="1" applyProtection="1">
      <alignment horizontal="center"/>
      <protection locked="0" hidden="1"/>
    </xf>
    <xf numFmtId="0" fontId="8" fillId="7" borderId="7" xfId="0" applyFont="1" applyFill="1" applyBorder="1" applyAlignment="1" applyProtection="1">
      <alignment horizontal="left" vertical="center"/>
      <protection hidden="1"/>
    </xf>
    <xf numFmtId="0" fontId="7" fillId="7" borderId="7" xfId="0" applyFont="1" applyFill="1" applyBorder="1" applyAlignment="1" applyProtection="1">
      <alignment horizontal="left" vertical="center"/>
      <protection hidden="1"/>
    </xf>
    <xf numFmtId="0" fontId="7" fillId="8" borderId="10" xfId="0" applyFont="1" applyFill="1" applyBorder="1" applyAlignment="1" applyProtection="1">
      <alignment horizontal="center" vertical="center"/>
      <protection hidden="1"/>
    </xf>
    <xf numFmtId="0" fontId="7" fillId="8" borderId="8" xfId="0" applyFont="1" applyFill="1" applyBorder="1" applyAlignment="1" applyProtection="1">
      <alignment horizontal="center" vertical="center"/>
      <protection hidden="1"/>
    </xf>
    <xf numFmtId="0" fontId="9" fillId="0" borderId="9" xfId="0" applyFont="1" applyBorder="1" applyAlignment="1" applyProtection="1">
      <alignment horizontal="center"/>
      <protection hidden="1"/>
    </xf>
    <xf numFmtId="0" fontId="9" fillId="0" borderId="9" xfId="1" applyFont="1" applyFill="1" applyBorder="1" applyAlignment="1" applyProtection="1">
      <protection hidden="1"/>
    </xf>
    <xf numFmtId="0" fontId="9" fillId="0" borderId="9" xfId="1" applyFont="1" applyFill="1" applyBorder="1" applyAlignment="1" applyProtection="1">
      <alignment horizontal="center"/>
      <protection hidden="1"/>
    </xf>
    <xf numFmtId="21" fontId="9" fillId="5" borderId="9" xfId="0" applyNumberFormat="1" applyFont="1" applyFill="1" applyBorder="1" applyAlignment="1" applyProtection="1">
      <alignment horizontal="center"/>
      <protection locked="0" hidden="1"/>
    </xf>
    <xf numFmtId="21" fontId="0" fillId="5" borderId="9" xfId="0" applyNumberFormat="1" applyFill="1" applyBorder="1" applyAlignment="1" applyProtection="1">
      <alignment horizontal="center"/>
      <protection locked="0" hidden="1"/>
    </xf>
    <xf numFmtId="0" fontId="9" fillId="0" borderId="9" xfId="0" applyFont="1" applyFill="1" applyBorder="1" applyAlignment="1" applyProtection="1">
      <alignment horizontal="center"/>
      <protection hidden="1"/>
    </xf>
    <xf numFmtId="0" fontId="0" fillId="5" borderId="9" xfId="0" applyFill="1" applyBorder="1" applyProtection="1">
      <protection locked="0" hidden="1"/>
    </xf>
    <xf numFmtId="21" fontId="0" fillId="5" borderId="9" xfId="0" applyNumberFormat="1" applyFill="1" applyBorder="1" applyProtection="1">
      <protection locked="0" hidden="1"/>
    </xf>
    <xf numFmtId="0" fontId="9" fillId="5" borderId="9" xfId="0" applyFont="1" applyFill="1" applyBorder="1" applyAlignment="1" applyProtection="1">
      <alignment horizontal="center"/>
      <protection locked="0" hidden="1"/>
    </xf>
    <xf numFmtId="49" fontId="8" fillId="7" borderId="7" xfId="0" applyNumberFormat="1" applyFont="1" applyFill="1" applyBorder="1" applyAlignment="1" applyProtection="1">
      <alignment horizontal="left" vertical="center"/>
      <protection hidden="1"/>
    </xf>
    <xf numFmtId="0" fontId="12" fillId="4" borderId="9" xfId="0" applyFont="1" applyFill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/>
      <protection hidden="1"/>
    </xf>
    <xf numFmtId="0" fontId="1" fillId="0" borderId="9" xfId="1" applyFont="1" applyFill="1" applyBorder="1" applyAlignment="1" applyProtection="1">
      <protection hidden="1"/>
    </xf>
    <xf numFmtId="0" fontId="1" fillId="0" borderId="9" xfId="1" applyFont="1" applyFill="1" applyBorder="1" applyAlignment="1" applyProtection="1">
      <alignment horizontal="center"/>
      <protection hidden="1"/>
    </xf>
    <xf numFmtId="21" fontId="1" fillId="5" borderId="9" xfId="0" applyNumberFormat="1" applyFont="1" applyFill="1" applyBorder="1" applyAlignment="1" applyProtection="1">
      <alignment horizontal="center"/>
      <protection locked="0" hidden="1"/>
    </xf>
    <xf numFmtId="0" fontId="1" fillId="0" borderId="9" xfId="0" applyFont="1" applyFill="1" applyBorder="1" applyAlignment="1" applyProtection="1">
      <alignment horizontal="center"/>
      <protection hidden="1"/>
    </xf>
    <xf numFmtId="0" fontId="1" fillId="5" borderId="9" xfId="0" applyFont="1" applyFill="1" applyBorder="1" applyAlignment="1" applyProtection="1">
      <alignment horizontal="center"/>
      <protection locked="0" hidden="1"/>
    </xf>
    <xf numFmtId="0" fontId="7" fillId="0" borderId="12" xfId="0" applyFont="1" applyBorder="1" applyAlignment="1" applyProtection="1">
      <alignment horizontal="left" vertical="center"/>
      <protection hidden="1"/>
    </xf>
    <xf numFmtId="0" fontId="7" fillId="0" borderId="11" xfId="0" applyFont="1" applyBorder="1" applyAlignment="1" applyProtection="1">
      <alignment horizontal="left" vertical="center"/>
      <protection hidden="1"/>
    </xf>
    <xf numFmtId="0" fontId="7" fillId="0" borderId="6" xfId="1" applyFont="1" applyBorder="1" applyAlignment="1" applyProtection="1">
      <alignment horizontal="left" vertical="center"/>
      <protection hidden="1"/>
    </xf>
    <xf numFmtId="0" fontId="0" fillId="9" borderId="0" xfId="0" applyFill="1"/>
    <xf numFmtId="0" fontId="0" fillId="10" borderId="9" xfId="0" applyFont="1" applyFill="1" applyBorder="1" applyAlignment="1" applyProtection="1">
      <alignment horizontal="center"/>
      <protection hidden="1"/>
    </xf>
    <xf numFmtId="0" fontId="0" fillId="10" borderId="9" xfId="0" applyFill="1" applyBorder="1" applyAlignment="1">
      <alignment horizontal="center"/>
    </xf>
    <xf numFmtId="0" fontId="0" fillId="10" borderId="9" xfId="1" applyFont="1" applyFill="1" applyBorder="1" applyAlignment="1" applyProtection="1">
      <protection hidden="1"/>
    </xf>
    <xf numFmtId="0" fontId="0" fillId="10" borderId="9" xfId="1" applyFont="1" applyFill="1" applyBorder="1" applyAlignment="1" applyProtection="1">
      <alignment horizontal="center"/>
      <protection hidden="1"/>
    </xf>
    <xf numFmtId="0" fontId="1" fillId="10" borderId="9" xfId="0" applyFont="1" applyFill="1" applyBorder="1" applyAlignment="1" applyProtection="1">
      <alignment horizontal="center"/>
      <protection hidden="1"/>
    </xf>
    <xf numFmtId="0" fontId="1" fillId="10" borderId="9" xfId="1" applyFont="1" applyFill="1" applyBorder="1" applyAlignment="1" applyProtection="1">
      <protection hidden="1"/>
    </xf>
    <xf numFmtId="0" fontId="1" fillId="10" borderId="9" xfId="1" applyFont="1" applyFill="1" applyBorder="1" applyAlignment="1" applyProtection="1">
      <alignment horizontal="center"/>
      <protection hidden="1"/>
    </xf>
    <xf numFmtId="0" fontId="0" fillId="10" borderId="9" xfId="0" applyFont="1" applyFill="1" applyBorder="1" applyProtection="1">
      <protection hidden="1"/>
    </xf>
    <xf numFmtId="0" fontId="0" fillId="10" borderId="9" xfId="0" applyFont="1" applyFill="1" applyBorder="1" applyAlignment="1" applyProtection="1">
      <alignment horizontal="center"/>
      <protection locked="0" hidden="1"/>
    </xf>
    <xf numFmtId="0" fontId="9" fillId="10" borderId="9" xfId="0" applyFont="1" applyFill="1" applyBorder="1" applyAlignment="1" applyProtection="1">
      <alignment horizontal="center"/>
      <protection hidden="1"/>
    </xf>
    <xf numFmtId="0" fontId="9" fillId="10" borderId="9" xfId="1" applyFont="1" applyFill="1" applyBorder="1" applyAlignment="1" applyProtection="1">
      <protection hidden="1"/>
    </xf>
    <xf numFmtId="0" fontId="9" fillId="10" borderId="9" xfId="1" applyFont="1" applyFill="1" applyBorder="1" applyAlignment="1" applyProtection="1">
      <alignment horizontal="center"/>
      <protection hidden="1"/>
    </xf>
    <xf numFmtId="0" fontId="9" fillId="10" borderId="9" xfId="0" applyFont="1" applyFill="1" applyBorder="1" applyAlignment="1" applyProtection="1">
      <alignment horizontal="center"/>
      <protection locked="0" hidden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/>
    <xf numFmtId="0" fontId="13" fillId="11" borderId="9" xfId="0" applyFont="1" applyFill="1" applyBorder="1" applyAlignment="1">
      <alignment horizontal="center"/>
    </xf>
    <xf numFmtId="0" fontId="0" fillId="12" borderId="9" xfId="1" applyFont="1" applyFill="1" applyBorder="1" applyAlignment="1" applyProtection="1">
      <protection hidden="1"/>
    </xf>
    <xf numFmtId="0" fontId="1" fillId="12" borderId="9" xfId="1" applyFont="1" applyFill="1" applyBorder="1" applyAlignment="1" applyProtection="1">
      <protection hidden="1"/>
    </xf>
    <xf numFmtId="0" fontId="0" fillId="0" borderId="9" xfId="0" applyFill="1" applyBorder="1" applyAlignment="1">
      <alignment wrapText="1"/>
    </xf>
    <xf numFmtId="0" fontId="16" fillId="0" borderId="9" xfId="0" applyFont="1" applyBorder="1" applyAlignment="1">
      <alignment horizontal="center" wrapText="1"/>
    </xf>
    <xf numFmtId="0" fontId="0" fillId="0" borderId="0" xfId="0" applyAlignment="1">
      <alignment wrapText="1"/>
    </xf>
    <xf numFmtId="0" fontId="9" fillId="0" borderId="9" xfId="0" applyFont="1" applyFill="1" applyBorder="1" applyAlignment="1">
      <alignment horizontal="center"/>
    </xf>
    <xf numFmtId="0" fontId="0" fillId="0" borderId="9" xfId="0" applyFill="1" applyBorder="1" applyAlignment="1">
      <alignment horizontal="center" wrapText="1"/>
    </xf>
    <xf numFmtId="1" fontId="0" fillId="0" borderId="9" xfId="0" applyNumberFormat="1" applyFill="1" applyBorder="1" applyAlignment="1">
      <alignment horizontal="center" wrapText="1"/>
    </xf>
    <xf numFmtId="0" fontId="0" fillId="0" borderId="9" xfId="0" applyFill="1" applyBorder="1" applyAlignment="1">
      <alignment horizontal="left" wrapText="1"/>
    </xf>
    <xf numFmtId="0" fontId="17" fillId="0" borderId="9" xfId="0" applyFont="1" applyFill="1" applyBorder="1" applyAlignment="1">
      <alignment wrapText="1"/>
    </xf>
    <xf numFmtId="0" fontId="17" fillId="0" borderId="9" xfId="0" applyFont="1" applyFill="1" applyBorder="1" applyAlignment="1">
      <alignment horizontal="center" wrapText="1"/>
    </xf>
    <xf numFmtId="0" fontId="0" fillId="9" borderId="9" xfId="0" applyFill="1" applyBorder="1" applyAlignment="1">
      <alignment wrapText="1"/>
    </xf>
    <xf numFmtId="0" fontId="0" fillId="9" borderId="9" xfId="0" applyFill="1" applyBorder="1" applyAlignment="1">
      <alignment horizontal="center" wrapText="1"/>
    </xf>
    <xf numFmtId="0" fontId="0" fillId="13" borderId="9" xfId="0" applyFill="1" applyBorder="1" applyAlignment="1">
      <alignment wrapText="1"/>
    </xf>
    <xf numFmtId="0" fontId="0" fillId="13" borderId="9" xfId="0" applyFill="1" applyBorder="1" applyAlignment="1">
      <alignment horizontal="center" wrapText="1"/>
    </xf>
    <xf numFmtId="0" fontId="0" fillId="13" borderId="9" xfId="0" applyFill="1" applyBorder="1" applyAlignment="1">
      <alignment horizontal="left" wrapText="1"/>
    </xf>
    <xf numFmtId="0" fontId="0" fillId="14" borderId="9" xfId="0" applyFill="1" applyBorder="1" applyAlignment="1">
      <alignment horizontal="center"/>
    </xf>
    <xf numFmtId="0" fontId="0" fillId="12" borderId="9" xfId="0" applyFill="1" applyBorder="1" applyAlignment="1">
      <alignment horizontal="left"/>
    </xf>
    <xf numFmtId="0" fontId="0" fillId="12" borderId="9" xfId="0" applyFill="1" applyBorder="1" applyAlignment="1">
      <alignment horizontal="center"/>
    </xf>
    <xf numFmtId="0" fontId="0" fillId="12" borderId="9" xfId="0" applyFill="1" applyBorder="1" applyAlignment="1">
      <alignment wrapText="1"/>
    </xf>
    <xf numFmtId="0" fontId="18" fillId="12" borderId="9" xfId="0" applyFont="1" applyFill="1" applyBorder="1" applyAlignment="1">
      <alignment horizontal="left"/>
    </xf>
    <xf numFmtId="0" fontId="0" fillId="12" borderId="9" xfId="0" applyFill="1" applyBorder="1" applyAlignment="1">
      <alignment horizontal="center" wrapText="1"/>
    </xf>
    <xf numFmtId="0" fontId="18" fillId="12" borderId="9" xfId="0" applyFont="1" applyFill="1" applyBorder="1" applyAlignment="1">
      <alignment horizontal="center"/>
    </xf>
    <xf numFmtId="0" fontId="9" fillId="14" borderId="9" xfId="0" applyFont="1" applyFill="1" applyBorder="1" applyAlignment="1">
      <alignment horizontal="center"/>
    </xf>
    <xf numFmtId="0" fontId="17" fillId="9" borderId="9" xfId="0" applyFont="1" applyFill="1" applyBorder="1" applyAlignment="1">
      <alignment horizontal="center" wrapText="1"/>
    </xf>
    <xf numFmtId="0" fontId="17" fillId="0" borderId="9" xfId="2" applyFont="1" applyFill="1" applyBorder="1" applyAlignment="1" applyProtection="1">
      <alignment horizontal="center" vertical="center" wrapText="1"/>
      <protection locked="0" hidden="1"/>
    </xf>
    <xf numFmtId="0" fontId="0" fillId="0" borderId="9" xfId="0" applyFont="1" applyFill="1" applyBorder="1" applyAlignment="1">
      <alignment wrapText="1"/>
    </xf>
    <xf numFmtId="0" fontId="0" fillId="12" borderId="9" xfId="0" applyFill="1" applyBorder="1" applyAlignment="1">
      <alignment horizontal="left" wrapText="1"/>
    </xf>
    <xf numFmtId="0" fontId="19" fillId="0" borderId="9" xfId="2" applyFont="1" applyBorder="1" applyAlignment="1" applyProtection="1">
      <alignment vertical="center"/>
      <protection hidden="1"/>
    </xf>
    <xf numFmtId="0" fontId="15" fillId="12" borderId="9" xfId="0" applyFont="1" applyFill="1" applyBorder="1" applyAlignment="1">
      <alignment horizontal="center"/>
    </xf>
    <xf numFmtId="0" fontId="17" fillId="9" borderId="9" xfId="0" applyFont="1" applyFill="1" applyBorder="1" applyAlignment="1">
      <alignment wrapText="1"/>
    </xf>
    <xf numFmtId="164" fontId="8" fillId="3" borderId="7" xfId="0" applyNumberFormat="1" applyFont="1" applyFill="1" applyBorder="1" applyAlignment="1" applyProtection="1">
      <alignment horizontal="right" vertical="center"/>
      <protection hidden="1"/>
    </xf>
    <xf numFmtId="164" fontId="8" fillId="7" borderId="11" xfId="0" applyNumberFormat="1" applyFont="1" applyFill="1" applyBorder="1" applyAlignment="1" applyProtection="1">
      <alignment horizontal="right" vertical="center"/>
      <protection hidden="1"/>
    </xf>
    <xf numFmtId="0" fontId="3" fillId="2" borderId="1" xfId="1" applyFont="1" applyFill="1" applyBorder="1" applyAlignment="1" applyProtection="1">
      <alignment horizontal="center" vertical="center" wrapText="1"/>
      <protection hidden="1"/>
    </xf>
    <xf numFmtId="0" fontId="3" fillId="2" borderId="2" xfId="1" applyFont="1" applyFill="1" applyBorder="1" applyAlignment="1" applyProtection="1">
      <alignment horizontal="center" vertical="center" wrapText="1"/>
      <protection hidden="1"/>
    </xf>
    <xf numFmtId="0" fontId="3" fillId="2" borderId="3" xfId="1" applyFont="1" applyFill="1" applyBorder="1" applyAlignment="1" applyProtection="1">
      <alignment horizontal="center" vertical="center" wrapText="1"/>
      <protection hidden="1"/>
    </xf>
    <xf numFmtId="0" fontId="3" fillId="2" borderId="4" xfId="1" applyFont="1" applyFill="1" applyBorder="1" applyAlignment="1" applyProtection="1">
      <alignment horizontal="center" vertical="center" wrapText="1"/>
      <protection hidden="1"/>
    </xf>
    <xf numFmtId="0" fontId="3" fillId="2" borderId="0" xfId="1" applyFont="1" applyFill="1" applyBorder="1" applyAlignment="1" applyProtection="1">
      <alignment horizontal="center" vertical="center" wrapText="1"/>
      <protection hidden="1"/>
    </xf>
    <xf numFmtId="0" fontId="3" fillId="2" borderId="5" xfId="1" applyFont="1" applyFill="1" applyBorder="1" applyAlignment="1" applyProtection="1">
      <alignment horizontal="center" vertical="center" wrapText="1"/>
      <protection hidden="1"/>
    </xf>
    <xf numFmtId="0" fontId="3" fillId="2" borderId="6" xfId="1" applyFont="1" applyFill="1" applyBorder="1" applyAlignment="1" applyProtection="1">
      <alignment horizontal="center" vertical="center" wrapText="1"/>
      <protection hidden="1"/>
    </xf>
    <xf numFmtId="0" fontId="3" fillId="2" borderId="7" xfId="1" applyFont="1" applyFill="1" applyBorder="1" applyAlignment="1" applyProtection="1">
      <alignment horizontal="center" vertical="center" wrapText="1"/>
      <protection hidden="1"/>
    </xf>
    <xf numFmtId="0" fontId="3" fillId="2" borderId="8" xfId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/>
      <protection hidden="1"/>
    </xf>
    <xf numFmtId="49" fontId="8" fillId="3" borderId="11" xfId="0" applyNumberFormat="1" applyFont="1" applyFill="1" applyBorder="1" applyAlignment="1" applyProtection="1">
      <alignment horizontal="left" vertical="center"/>
      <protection hidden="1"/>
    </xf>
    <xf numFmtId="0" fontId="8" fillId="3" borderId="11" xfId="0" applyFont="1" applyFill="1" applyBorder="1" applyAlignment="1" applyProtection="1">
      <alignment horizontal="left" vertical="center"/>
      <protection hidden="1"/>
    </xf>
    <xf numFmtId="0" fontId="8" fillId="3" borderId="13" xfId="0" applyFont="1" applyFill="1" applyBorder="1" applyAlignment="1" applyProtection="1">
      <alignment horizontal="left" vertical="center"/>
      <protection hidden="1"/>
    </xf>
    <xf numFmtId="49" fontId="8" fillId="3" borderId="7" xfId="1" applyNumberFormat="1" applyFont="1" applyFill="1" applyBorder="1" applyAlignment="1" applyProtection="1">
      <alignment horizontal="left" vertical="center"/>
      <protection hidden="1"/>
    </xf>
    <xf numFmtId="0" fontId="8" fillId="3" borderId="7" xfId="1" applyFont="1" applyFill="1" applyBorder="1" applyAlignment="1" applyProtection="1">
      <alignment horizontal="left" vertical="center"/>
      <protection hidden="1"/>
    </xf>
    <xf numFmtId="164" fontId="8" fillId="3" borderId="8" xfId="0" applyNumberFormat="1" applyFont="1" applyFill="1" applyBorder="1" applyAlignment="1" applyProtection="1">
      <alignment horizontal="right" vertical="center"/>
      <protection hidden="1"/>
    </xf>
  </cellXfs>
  <cellStyles count="3">
    <cellStyle name="Normal" xfId="0" builtinId="0"/>
    <cellStyle name="Normal 3" xfId="2"/>
    <cellStyle name="Normal_ActaCorrida200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2</xdr:row>
      <xdr:rowOff>133350</xdr:rowOff>
    </xdr:from>
    <xdr:to>
      <xdr:col>2</xdr:col>
      <xdr:colOff>800099</xdr:colOff>
      <xdr:row>7</xdr:row>
      <xdr:rowOff>16815</xdr:rowOff>
    </xdr:to>
    <xdr:pic>
      <xdr:nvPicPr>
        <xdr:cNvPr id="2" name="Imagem 3" descr="logo_desporto_escolar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4" y="466725"/>
          <a:ext cx="1343025" cy="835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76200</xdr:colOff>
      <xdr:row>3</xdr:row>
      <xdr:rowOff>95250</xdr:rowOff>
    </xdr:from>
    <xdr:to>
      <xdr:col>7</xdr:col>
      <xdr:colOff>257175</xdr:colOff>
      <xdr:row>6</xdr:row>
      <xdr:rowOff>104775</xdr:rowOff>
    </xdr:to>
    <xdr:pic>
      <xdr:nvPicPr>
        <xdr:cNvPr id="3" name="Imagem 5" descr="220px-Logo_of_the_UVP-FPC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696325" y="590550"/>
          <a:ext cx="8953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4133850</xdr:colOff>
      <xdr:row>3</xdr:row>
      <xdr:rowOff>85725</xdr:rowOff>
    </xdr:from>
    <xdr:to>
      <xdr:col>5</xdr:col>
      <xdr:colOff>495300</xdr:colOff>
      <xdr:row>7</xdr:row>
      <xdr:rowOff>9525</xdr:rowOff>
    </xdr:to>
    <xdr:pic>
      <xdr:nvPicPr>
        <xdr:cNvPr id="4" name="Imagem 3" descr="ACP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524875" y="609600"/>
          <a:ext cx="657225" cy="571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machado/AppData/Local/Microsoft/Windows/Temporary%20Internet%20Files/Content.Outlook/O2ZL50IN/DE%20BTT%20ADSL%20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O#1"/>
      <sheetName val="DE2015"/>
      <sheetName val="Cadete#1"/>
      <sheetName val="INFAM"/>
      <sheetName val="CadF#1"/>
      <sheetName val="INFAF"/>
      <sheetName val="Júnior#1"/>
      <sheetName val="INFBM"/>
      <sheetName val="(Jun+S-23+Elite) Fem#1"/>
      <sheetName val="INFBF"/>
      <sheetName val="(Sub-23+Elite) Masc#1"/>
      <sheetName val="INIM"/>
      <sheetName val="INIF"/>
      <sheetName val="Master 30#1"/>
      <sheetName val="JUVM"/>
      <sheetName val="Master 40#1"/>
      <sheetName val="JUVF"/>
      <sheetName val="Master 50#1"/>
      <sheetName val="JUNM"/>
      <sheetName val="Veteranas#1"/>
      <sheetName val="JUNF"/>
      <sheetName val="Equipas"/>
      <sheetName val="OPEN CRO#1"/>
      <sheetName val="Vazio2"/>
      <sheetName val="OPEN CRO F#1"/>
      <sheetName val="Pódio#1"/>
      <sheetName val="Comissários"/>
      <sheetName val="ATLETAS "/>
      <sheetName val="Folha1"/>
      <sheetName val="Ranking"/>
      <sheetName val="Inscritos"/>
      <sheetName val="Afixar"/>
    </sheetNames>
    <sheetDataSet>
      <sheetData sheetId="0"/>
      <sheetData sheetId="1">
        <row r="15">
          <cell r="C15" t="str">
            <v>ADSL/ACPorto/UVP- Fed. Port. Ciclismo</v>
          </cell>
        </row>
        <row r="18">
          <cell r="C18" t="str">
            <v>1ª Prova Desporto Escolar BTT 2015 - ADSL</v>
          </cell>
        </row>
        <row r="25">
          <cell r="C25">
            <v>42041</v>
          </cell>
        </row>
        <row r="26">
          <cell r="C26" t="str">
            <v>DE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">
          <cell r="A1" t="str">
            <v>Dorsal</v>
          </cell>
          <cell r="B1" t="str">
            <v>Nome</v>
          </cell>
          <cell r="C1" t="str">
            <v>Categoria</v>
          </cell>
          <cell r="D1" t="str">
            <v>BI</v>
          </cell>
          <cell r="E1" t="str">
            <v>Equipa</v>
          </cell>
          <cell r="F1" t="str">
            <v>CLDE</v>
          </cell>
        </row>
        <row r="4">
          <cell r="A4" t="str">
            <v>INF A Masc</v>
          </cell>
        </row>
        <row r="5">
          <cell r="A5">
            <v>44</v>
          </cell>
          <cell r="B5" t="str">
            <v>Gonçalo Monteiro Cunha</v>
          </cell>
          <cell r="C5" t="str">
            <v>Infantil A</v>
          </cell>
          <cell r="D5">
            <v>30130708</v>
          </cell>
          <cell r="E5" t="str">
            <v>EB João de Meira, Guimarães A</v>
          </cell>
        </row>
        <row r="6">
          <cell r="A6">
            <v>17</v>
          </cell>
          <cell r="B6" t="str">
            <v>Afonso Silva</v>
          </cell>
          <cell r="C6" t="str">
            <v>Infantil A</v>
          </cell>
          <cell r="E6" t="str">
            <v>AE Prof. JOÃO DE MEIRA</v>
          </cell>
        </row>
        <row r="7">
          <cell r="A7">
            <v>43</v>
          </cell>
          <cell r="B7" t="str">
            <v>Lucas Daniel Lopes</v>
          </cell>
          <cell r="C7" t="str">
            <v>Infantil A</v>
          </cell>
          <cell r="D7">
            <v>30681071</v>
          </cell>
          <cell r="E7" t="str">
            <v>EB Padre Joaquim Flores, Revelhe, Fafe B</v>
          </cell>
        </row>
        <row r="8">
          <cell r="A8">
            <v>19</v>
          </cell>
          <cell r="B8" t="str">
            <v>JOÃO RIBEIRO</v>
          </cell>
          <cell r="C8" t="str">
            <v>Infantil A</v>
          </cell>
          <cell r="D8">
            <v>31043406</v>
          </cell>
          <cell r="E8" t="str">
            <v>AE INFIAS VIZELA</v>
          </cell>
        </row>
        <row r="9">
          <cell r="A9">
            <v>14</v>
          </cell>
          <cell r="B9" t="str">
            <v>Alexandre Sousa Alves</v>
          </cell>
          <cell r="C9" t="str">
            <v>Infantil A</v>
          </cell>
          <cell r="D9">
            <v>30763504</v>
          </cell>
          <cell r="E9" t="str">
            <v>EBS À Beira Douro, Medas, Gondomar</v>
          </cell>
        </row>
        <row r="10">
          <cell r="A10">
            <v>15</v>
          </cell>
          <cell r="B10" t="str">
            <v>Carlos Martins Ferreira</v>
          </cell>
          <cell r="C10" t="str">
            <v>Infantil A</v>
          </cell>
          <cell r="D10">
            <v>313871752</v>
          </cell>
          <cell r="E10" t="str">
            <v>EB de Eiriz, Paços de Ferreira - Equipa B</v>
          </cell>
        </row>
        <row r="11">
          <cell r="A11">
            <v>20</v>
          </cell>
          <cell r="B11" t="str">
            <v>Carlos Miguel Oliveira</v>
          </cell>
          <cell r="C11" t="str">
            <v>Infantil A</v>
          </cell>
          <cell r="D11">
            <v>30235737</v>
          </cell>
          <cell r="E11" t="str">
            <v>EB de Arões - Santa Cristina, Fafe B</v>
          </cell>
        </row>
        <row r="12">
          <cell r="A12">
            <v>21</v>
          </cell>
          <cell r="B12" t="str">
            <v>Diogo Martins Pinto</v>
          </cell>
          <cell r="C12" t="str">
            <v>Infantil A</v>
          </cell>
          <cell r="D12">
            <v>304144398</v>
          </cell>
          <cell r="E12" t="str">
            <v>EB de A Ver-o-Mar, Póvoa de Varzim</v>
          </cell>
        </row>
        <row r="13">
          <cell r="A13">
            <v>22</v>
          </cell>
          <cell r="B13" t="str">
            <v>Diogo Rafael Ferreira</v>
          </cell>
          <cell r="C13" t="str">
            <v>Infantil A</v>
          </cell>
          <cell r="D13">
            <v>15576031</v>
          </cell>
          <cell r="E13" t="str">
            <v>EBS À Beira Douro, Medas, Gondomar</v>
          </cell>
        </row>
        <row r="14">
          <cell r="A14">
            <v>23</v>
          </cell>
          <cell r="B14" t="str">
            <v>Ivo Marcelo Viana</v>
          </cell>
          <cell r="C14" t="str">
            <v>Infantil A</v>
          </cell>
          <cell r="D14">
            <v>31074692</v>
          </cell>
          <cell r="E14" t="str">
            <v>AE Arcozelo, Ponte de Lima</v>
          </cell>
        </row>
        <row r="15">
          <cell r="A15">
            <v>24</v>
          </cell>
          <cell r="B15" t="str">
            <v>João Miguel Gonçalves</v>
          </cell>
          <cell r="C15" t="str">
            <v>Infantil A</v>
          </cell>
          <cell r="D15" t="str">
            <v>151430195ZY5</v>
          </cell>
          <cell r="E15" t="str">
            <v>EB João de Meira, Guimarães B</v>
          </cell>
        </row>
        <row r="16">
          <cell r="A16">
            <v>25</v>
          </cell>
          <cell r="B16" t="str">
            <v>João Pedro Alves</v>
          </cell>
          <cell r="C16" t="str">
            <v>Infantil A</v>
          </cell>
          <cell r="D16">
            <v>30117303</v>
          </cell>
          <cell r="E16" t="str">
            <v>AE Arcozelo, Ponte de Lima</v>
          </cell>
        </row>
        <row r="17">
          <cell r="A17">
            <v>26</v>
          </cell>
          <cell r="B17" t="str">
            <v>João Pedro Alves</v>
          </cell>
          <cell r="C17" t="str">
            <v>Infantil A</v>
          </cell>
          <cell r="D17">
            <v>30983218</v>
          </cell>
          <cell r="E17" t="str">
            <v>EBS À Beira Douro, Medas, Gondomar</v>
          </cell>
        </row>
        <row r="18">
          <cell r="A18">
            <v>27</v>
          </cell>
          <cell r="B18" t="str">
            <v>João Pedro Lopes</v>
          </cell>
          <cell r="C18" t="str">
            <v>Infantil A</v>
          </cell>
          <cell r="D18">
            <v>306858045</v>
          </cell>
          <cell r="E18" t="str">
            <v>ES Santos Simões, Guimarães</v>
          </cell>
        </row>
        <row r="19">
          <cell r="A19">
            <v>28</v>
          </cell>
          <cell r="B19" t="str">
            <v>João Sousa</v>
          </cell>
          <cell r="C19" t="str">
            <v>Infantil A</v>
          </cell>
          <cell r="D19">
            <v>31368537</v>
          </cell>
          <cell r="E19" t="str">
            <v>EB Padre Joaquim Flores, Revelhe, Fafe B</v>
          </cell>
        </row>
        <row r="20">
          <cell r="A20">
            <v>29</v>
          </cell>
          <cell r="B20" t="str">
            <v>João Tomás Lopes</v>
          </cell>
          <cell r="C20" t="str">
            <v>Infantil A</v>
          </cell>
          <cell r="D20">
            <v>30283635</v>
          </cell>
          <cell r="E20" t="str">
            <v>EB Rosa Ramalho. Barcelinhos, Barcelos</v>
          </cell>
        </row>
        <row r="21">
          <cell r="A21">
            <v>30</v>
          </cell>
          <cell r="B21" t="str">
            <v>Joel Alves Caçador</v>
          </cell>
          <cell r="C21" t="str">
            <v>Infantil A</v>
          </cell>
          <cell r="D21">
            <v>30249296</v>
          </cell>
          <cell r="E21" t="str">
            <v>AE Arcozelo, Ponte de Lima</v>
          </cell>
        </row>
        <row r="22">
          <cell r="A22">
            <v>31</v>
          </cell>
          <cell r="B22" t="str">
            <v>José António Carvalho</v>
          </cell>
          <cell r="C22" t="str">
            <v>Infantil A</v>
          </cell>
          <cell r="D22">
            <v>30812062</v>
          </cell>
          <cell r="E22" t="str">
            <v>EB Rosa Ramalho. Barcelinhos, Barcelos</v>
          </cell>
        </row>
        <row r="23">
          <cell r="A23">
            <v>32</v>
          </cell>
          <cell r="B23" t="str">
            <v>Leandro Lima</v>
          </cell>
          <cell r="C23" t="str">
            <v>Infantil A</v>
          </cell>
          <cell r="D23">
            <v>15056372</v>
          </cell>
          <cell r="E23" t="str">
            <v>AE António Feijó</v>
          </cell>
        </row>
        <row r="24">
          <cell r="A24">
            <v>33</v>
          </cell>
          <cell r="B24" t="str">
            <v>Luís Miguel Rios</v>
          </cell>
          <cell r="C24" t="str">
            <v>Infantil A</v>
          </cell>
          <cell r="D24">
            <v>30637860</v>
          </cell>
          <cell r="E24" t="str">
            <v>EB Maria Pais Ribeiro - A Ribeirinha, Macieira, Vila do Conde- Equipa A</v>
          </cell>
        </row>
        <row r="25">
          <cell r="A25">
            <v>34</v>
          </cell>
          <cell r="B25" t="str">
            <v>Manuel Pedro Bragança</v>
          </cell>
          <cell r="C25" t="str">
            <v>Infantil A</v>
          </cell>
          <cell r="D25">
            <v>15732305</v>
          </cell>
          <cell r="E25" t="str">
            <v>EB João de Meira, Guimarães B</v>
          </cell>
        </row>
        <row r="26">
          <cell r="A26">
            <v>35</v>
          </cell>
          <cell r="B26" t="str">
            <v>Maurício Fonseca Soares</v>
          </cell>
          <cell r="C26" t="str">
            <v>Infantil A</v>
          </cell>
          <cell r="D26">
            <v>30926215</v>
          </cell>
          <cell r="E26" t="str">
            <v>AE Arcozelo, Ponte de Lima</v>
          </cell>
        </row>
        <row r="27">
          <cell r="A27">
            <v>36</v>
          </cell>
          <cell r="B27" t="str">
            <v>Miguel Ângelo Teixeira</v>
          </cell>
          <cell r="C27" t="str">
            <v>Infantil A</v>
          </cell>
          <cell r="D27">
            <v>15668314</v>
          </cell>
          <cell r="E27" t="str">
            <v>EB de Arões - Santa Cristina, Fafe B</v>
          </cell>
        </row>
        <row r="28">
          <cell r="A28">
            <v>37</v>
          </cell>
          <cell r="B28" t="str">
            <v>Nuno Oliveira</v>
          </cell>
          <cell r="C28" t="str">
            <v>Infantil A</v>
          </cell>
          <cell r="D28">
            <v>157976084</v>
          </cell>
          <cell r="E28" t="str">
            <v>EB João de Meira, Guimarães A</v>
          </cell>
        </row>
        <row r="29">
          <cell r="A29">
            <v>38</v>
          </cell>
          <cell r="B29" t="str">
            <v>Owen Rory Chippendale</v>
          </cell>
          <cell r="C29" t="str">
            <v>Infantil A</v>
          </cell>
          <cell r="D29">
            <v>205738649</v>
          </cell>
          <cell r="E29" t="str">
            <v>AE Ponte da Barca</v>
          </cell>
        </row>
        <row r="30">
          <cell r="A30">
            <v>39</v>
          </cell>
          <cell r="B30" t="str">
            <v>Rafael Freitas Lemos</v>
          </cell>
          <cell r="C30" t="str">
            <v>Infantil A</v>
          </cell>
          <cell r="D30">
            <v>30800311</v>
          </cell>
          <cell r="E30" t="str">
            <v>EBS À Beira Douro, Medas, Gondomar</v>
          </cell>
        </row>
        <row r="31">
          <cell r="A31">
            <v>40</v>
          </cell>
          <cell r="B31" t="str">
            <v>Rafael Sousa</v>
          </cell>
          <cell r="C31" t="str">
            <v>Infantil A</v>
          </cell>
          <cell r="D31">
            <v>31132255</v>
          </cell>
          <cell r="E31" t="str">
            <v>ES de Valongo</v>
          </cell>
        </row>
        <row r="32">
          <cell r="A32">
            <v>41</v>
          </cell>
          <cell r="B32" t="str">
            <v>Vítor Miguel Araújo</v>
          </cell>
          <cell r="C32" t="str">
            <v>Infantil A</v>
          </cell>
          <cell r="D32">
            <v>14595481</v>
          </cell>
          <cell r="E32" t="str">
            <v>EB Rosa Ramalho. Barcelinhos, Barcelos</v>
          </cell>
        </row>
        <row r="33">
          <cell r="A33">
            <v>45</v>
          </cell>
          <cell r="B33" t="str">
            <v>Diogo Marques Cunha</v>
          </cell>
          <cell r="C33" t="str">
            <v>Infantil A</v>
          </cell>
          <cell r="E33" t="str">
            <v>EB de Eiriz, Paços de Ferreira - Equipa B</v>
          </cell>
        </row>
        <row r="45">
          <cell r="A45" t="str">
            <v>INF A Fem</v>
          </cell>
        </row>
        <row r="46">
          <cell r="A46">
            <v>100</v>
          </cell>
          <cell r="B46" t="str">
            <v>BRUNA GONÇALVES</v>
          </cell>
          <cell r="C46" t="str">
            <v>Infantil A</v>
          </cell>
          <cell r="D46">
            <v>14615755</v>
          </cell>
          <cell r="E46" t="str">
            <v>AE INFIAS VIZELA</v>
          </cell>
        </row>
        <row r="47">
          <cell r="A47">
            <v>101</v>
          </cell>
          <cell r="B47" t="str">
            <v>Alexandra da Conceição Gomes</v>
          </cell>
          <cell r="C47" t="str">
            <v>Infantil A</v>
          </cell>
          <cell r="D47">
            <v>30983153</v>
          </cell>
          <cell r="E47" t="str">
            <v>EB de Arões - Santa Cristina, Fafe B</v>
          </cell>
        </row>
        <row r="48">
          <cell r="A48">
            <v>102</v>
          </cell>
          <cell r="B48" t="str">
            <v>Ana Margarida Moura</v>
          </cell>
          <cell r="C48" t="str">
            <v>Infantil A</v>
          </cell>
          <cell r="D48">
            <v>301565516</v>
          </cell>
          <cell r="E48" t="str">
            <v>EB Padre Joaquim Flores, Revelhe, Fafe A</v>
          </cell>
        </row>
        <row r="49">
          <cell r="A49">
            <v>103</v>
          </cell>
          <cell r="B49" t="str">
            <v>Beatriz Ramalho</v>
          </cell>
          <cell r="C49" t="str">
            <v>Infantil A</v>
          </cell>
          <cell r="D49">
            <v>15849806</v>
          </cell>
          <cell r="E49" t="str">
            <v>EB Padre Joaquim Flores, Revelhe, Fafe A</v>
          </cell>
        </row>
        <row r="50">
          <cell r="A50">
            <v>104</v>
          </cell>
          <cell r="B50" t="str">
            <v>Beatriz Ramos da Silva</v>
          </cell>
          <cell r="C50" t="str">
            <v>Infantil A</v>
          </cell>
          <cell r="D50">
            <v>30053824</v>
          </cell>
          <cell r="E50" t="str">
            <v>EB Maria Pais Ribeiro - A Ribeirinha, Macieira, Vila do Conde- Equipa A</v>
          </cell>
        </row>
        <row r="51">
          <cell r="A51">
            <v>105</v>
          </cell>
          <cell r="B51" t="str">
            <v>Beatriz Soares Amorim</v>
          </cell>
          <cell r="C51" t="str">
            <v>Infantil A</v>
          </cell>
          <cell r="D51">
            <v>311592910</v>
          </cell>
          <cell r="E51" t="str">
            <v>AE Ponte da Barca</v>
          </cell>
        </row>
        <row r="52">
          <cell r="A52">
            <v>106</v>
          </cell>
          <cell r="B52" t="str">
            <v>Bruna Silva Costa</v>
          </cell>
          <cell r="C52" t="str">
            <v>Infantil A</v>
          </cell>
          <cell r="D52">
            <v>30705694</v>
          </cell>
          <cell r="E52" t="str">
            <v>EB Rosa Ramalho. Barcelinhos, Barcelos</v>
          </cell>
        </row>
        <row r="53">
          <cell r="A53">
            <v>107</v>
          </cell>
          <cell r="B53" t="str">
            <v>Celina Sousa</v>
          </cell>
          <cell r="C53" t="str">
            <v>Infantil A</v>
          </cell>
          <cell r="D53">
            <v>15751221</v>
          </cell>
          <cell r="E53" t="str">
            <v>EB Padre Joaquim Flores, Revelhe, Fafe A</v>
          </cell>
        </row>
        <row r="54">
          <cell r="A54">
            <v>108</v>
          </cell>
          <cell r="B54" t="str">
            <v>Cláudia Isabel Silva</v>
          </cell>
          <cell r="C54" t="str">
            <v>Infantil A</v>
          </cell>
          <cell r="D54">
            <v>31361282</v>
          </cell>
          <cell r="E54" t="str">
            <v>EB Maria Pais Ribeiro - A Ribeirinha, Macieira, Vila do Conde- Equipa A</v>
          </cell>
        </row>
        <row r="55">
          <cell r="A55">
            <v>109</v>
          </cell>
          <cell r="B55" t="str">
            <v>Cristina Novais</v>
          </cell>
          <cell r="C55" t="str">
            <v>Infantil A</v>
          </cell>
          <cell r="D55">
            <v>30133701</v>
          </cell>
          <cell r="E55" t="str">
            <v>EB Padre Joaquim Flores, Revelhe, Fafe A</v>
          </cell>
        </row>
        <row r="56">
          <cell r="A56">
            <v>110</v>
          </cell>
          <cell r="B56" t="str">
            <v>Francisca Isabel Gomes</v>
          </cell>
          <cell r="C56" t="str">
            <v>Infantil A</v>
          </cell>
          <cell r="D56">
            <v>30983122</v>
          </cell>
          <cell r="E56" t="str">
            <v>EB de Arões - Santa Cristina, Fafe B</v>
          </cell>
        </row>
        <row r="57">
          <cell r="A57">
            <v>111</v>
          </cell>
          <cell r="B57" t="str">
            <v>Francisca Oliveira</v>
          </cell>
          <cell r="C57" t="str">
            <v>Infantil A</v>
          </cell>
          <cell r="D57">
            <v>30051289</v>
          </cell>
          <cell r="E57" t="str">
            <v>EB Padre Joaquim Flores, Revelhe, Fafe A</v>
          </cell>
        </row>
        <row r="58">
          <cell r="A58">
            <v>112</v>
          </cell>
          <cell r="B58" t="str">
            <v>Joice Beatriz Vieira</v>
          </cell>
          <cell r="C58" t="str">
            <v>Infantil A</v>
          </cell>
          <cell r="D58">
            <v>31012646</v>
          </cell>
          <cell r="E58" t="str">
            <v>EB de Arões - Santa Cristina, Fafe B</v>
          </cell>
        </row>
        <row r="59">
          <cell r="A59">
            <v>113</v>
          </cell>
          <cell r="B59" t="str">
            <v>Lara Ferreira</v>
          </cell>
          <cell r="C59" t="str">
            <v>Infantil A</v>
          </cell>
          <cell r="D59">
            <v>18177130</v>
          </cell>
          <cell r="E59" t="str">
            <v>EB Padre Joaquim Flores, Revelhe, Fafe A</v>
          </cell>
        </row>
        <row r="60">
          <cell r="A60">
            <v>114</v>
          </cell>
          <cell r="B60" t="str">
            <v>Lara Moreira</v>
          </cell>
          <cell r="C60" t="str">
            <v>Infantil A</v>
          </cell>
          <cell r="D60">
            <v>30471815</v>
          </cell>
          <cell r="E60" t="str">
            <v>EB Padre Joaquim Flores, Revelhe, Fafe A</v>
          </cell>
        </row>
        <row r="61">
          <cell r="A61">
            <v>115</v>
          </cell>
          <cell r="B61" t="str">
            <v>Laura Vitória Silva</v>
          </cell>
          <cell r="C61" t="str">
            <v>Infantil A</v>
          </cell>
          <cell r="D61">
            <v>31396851</v>
          </cell>
          <cell r="E61" t="str">
            <v>EB Maria Pais Ribeiro - A Ribeirinha, Macieira, Vila do Conde- Equipa A</v>
          </cell>
        </row>
        <row r="62">
          <cell r="A62">
            <v>116</v>
          </cell>
          <cell r="B62" t="str">
            <v>Maria Elisabete Veiga</v>
          </cell>
          <cell r="C62" t="str">
            <v>Infantil A</v>
          </cell>
          <cell r="D62">
            <v>30332319</v>
          </cell>
          <cell r="E62" t="str">
            <v>EBS À Beira Douro, Medas, Gondomar</v>
          </cell>
        </row>
        <row r="63">
          <cell r="A63">
            <v>117</v>
          </cell>
          <cell r="B63" t="str">
            <v>Olivia Cardoso</v>
          </cell>
          <cell r="C63" t="str">
            <v>Infantil A</v>
          </cell>
          <cell r="D63">
            <v>31295942</v>
          </cell>
          <cell r="E63" t="str">
            <v>EB Padre Joaquim Flores, Revelhe, Fafe A</v>
          </cell>
        </row>
        <row r="64">
          <cell r="A64">
            <v>118</v>
          </cell>
          <cell r="B64" t="str">
            <v>Sara Teixeira Ferreira</v>
          </cell>
          <cell r="C64" t="str">
            <v>Infantil A</v>
          </cell>
          <cell r="D64">
            <v>30655407</v>
          </cell>
          <cell r="E64" t="str">
            <v>ES de Castêlo da Maia, Maia</v>
          </cell>
        </row>
        <row r="71">
          <cell r="A71" t="str">
            <v>INF B Masc</v>
          </cell>
        </row>
        <row r="72">
          <cell r="A72">
            <v>292</v>
          </cell>
          <cell r="B72" t="str">
            <v>Afonso Oliveira</v>
          </cell>
          <cell r="C72" t="str">
            <v>Infantil B</v>
          </cell>
          <cell r="D72">
            <v>15610507</v>
          </cell>
          <cell r="E72" t="str">
            <v>EB João de Meira, Guimarães A</v>
          </cell>
        </row>
        <row r="73">
          <cell r="A73">
            <v>298</v>
          </cell>
          <cell r="B73" t="str">
            <v>Carlos Viana</v>
          </cell>
          <cell r="C73" t="str">
            <v>Infantil B</v>
          </cell>
          <cell r="D73">
            <v>15297966</v>
          </cell>
          <cell r="E73" t="str">
            <v>EB João de Meira, Guimarães A</v>
          </cell>
        </row>
        <row r="74">
          <cell r="A74">
            <v>203</v>
          </cell>
          <cell r="B74" t="str">
            <v>Rui Pedro Guimarães</v>
          </cell>
          <cell r="C74" t="str">
            <v>Infantil B</v>
          </cell>
          <cell r="D74">
            <v>151092974</v>
          </cell>
          <cell r="E74" t="str">
            <v>EB João de Meira, Guimarães B</v>
          </cell>
        </row>
        <row r="75">
          <cell r="A75">
            <v>204</v>
          </cell>
          <cell r="B75" t="str">
            <v>Miguel Ângelo Fernandes</v>
          </cell>
          <cell r="C75" t="str">
            <v>Infantil B</v>
          </cell>
          <cell r="D75">
            <v>312133456</v>
          </cell>
          <cell r="E75" t="str">
            <v>EB João de Meira, Guimarães A</v>
          </cell>
        </row>
        <row r="76">
          <cell r="A76">
            <v>205</v>
          </cell>
          <cell r="B76" t="str">
            <v>André Pereira</v>
          </cell>
          <cell r="C76" t="str">
            <v>Infantil B</v>
          </cell>
          <cell r="D76">
            <v>30099849</v>
          </cell>
          <cell r="E76" t="str">
            <v>AE Prof. JOÃO DE MEIRA</v>
          </cell>
        </row>
        <row r="77">
          <cell r="A77">
            <v>294</v>
          </cell>
          <cell r="B77" t="str">
            <v>Cláudio Cristiano Domingues</v>
          </cell>
          <cell r="C77" t="str">
            <v>Infantil B</v>
          </cell>
          <cell r="D77">
            <v>308845749</v>
          </cell>
          <cell r="E77" t="str">
            <v>EB Padre Joaquim Flores, Revelhe, Fafe B</v>
          </cell>
        </row>
        <row r="78">
          <cell r="A78">
            <v>207</v>
          </cell>
          <cell r="B78" t="str">
            <v>Luis Marques</v>
          </cell>
          <cell r="C78" t="str">
            <v>Infantil B</v>
          </cell>
          <cell r="D78">
            <v>11764117</v>
          </cell>
          <cell r="E78" t="str">
            <v>EBI Pe JOAQUIM FLORES</v>
          </cell>
        </row>
        <row r="79">
          <cell r="A79">
            <v>295</v>
          </cell>
          <cell r="B79" t="str">
            <v>André Salgado</v>
          </cell>
          <cell r="C79" t="str">
            <v>Infantil B</v>
          </cell>
          <cell r="D79">
            <v>30480580</v>
          </cell>
          <cell r="E79" t="str">
            <v>EB Padre Joaquim Flores, Revelhe, Fafe B</v>
          </cell>
        </row>
        <row r="80">
          <cell r="A80">
            <v>209</v>
          </cell>
          <cell r="B80" t="str">
            <v>José Fernandes Freitas</v>
          </cell>
          <cell r="C80" t="str">
            <v>Infantil B</v>
          </cell>
          <cell r="D80">
            <v>15800311</v>
          </cell>
          <cell r="E80" t="str">
            <v>EB Padre Joaquim Flores, Revelhe, Fafe B</v>
          </cell>
        </row>
        <row r="81">
          <cell r="A81">
            <v>296</v>
          </cell>
          <cell r="B81" t="str">
            <v>João Pedro Resende</v>
          </cell>
          <cell r="C81" t="str">
            <v>Infantil B</v>
          </cell>
          <cell r="D81">
            <v>303123664</v>
          </cell>
          <cell r="E81" t="str">
            <v>EB Padre Joaquim Flores, Revelhe, Fafe B</v>
          </cell>
        </row>
        <row r="82">
          <cell r="A82">
            <v>211</v>
          </cell>
          <cell r="B82" t="str">
            <v>João Mota</v>
          </cell>
          <cell r="C82" t="str">
            <v>Infantil B</v>
          </cell>
          <cell r="D82">
            <v>30706502</v>
          </cell>
          <cell r="E82" t="str">
            <v>EBI Pe JOAQUIM FLORES</v>
          </cell>
        </row>
        <row r="83">
          <cell r="A83">
            <v>237</v>
          </cell>
          <cell r="B83" t="str">
            <v>Gonçalo Martins</v>
          </cell>
          <cell r="C83" t="str">
            <v>Infantil B</v>
          </cell>
          <cell r="D83">
            <v>147791081</v>
          </cell>
          <cell r="E83" t="str">
            <v>ES de Valongo</v>
          </cell>
        </row>
        <row r="84">
          <cell r="A84">
            <v>213</v>
          </cell>
          <cell r="B84" t="str">
            <v>Flávio Daniel Lopes</v>
          </cell>
          <cell r="C84" t="str">
            <v>Infantil B</v>
          </cell>
          <cell r="D84">
            <v>15764181</v>
          </cell>
          <cell r="E84" t="str">
            <v>ES de Ínfias, Vizela</v>
          </cell>
        </row>
        <row r="85">
          <cell r="A85">
            <v>214</v>
          </cell>
          <cell r="B85" t="str">
            <v>Miguel Almeida Torres</v>
          </cell>
          <cell r="C85" t="str">
            <v>Infantil B</v>
          </cell>
          <cell r="D85">
            <v>15767156</v>
          </cell>
          <cell r="E85" t="str">
            <v>ES de Ínfias, Vizela</v>
          </cell>
        </row>
        <row r="86">
          <cell r="A86">
            <v>215</v>
          </cell>
          <cell r="B86" t="str">
            <v>José Duarte Ribeiro</v>
          </cell>
          <cell r="C86" t="str">
            <v>Infantil B</v>
          </cell>
          <cell r="D86">
            <v>10671540</v>
          </cell>
          <cell r="E86" t="str">
            <v>ES de Ínfias, Vizela</v>
          </cell>
        </row>
        <row r="87">
          <cell r="A87">
            <v>216</v>
          </cell>
          <cell r="B87" t="str">
            <v>joao rodrigues</v>
          </cell>
          <cell r="C87" t="str">
            <v>Infantil B</v>
          </cell>
          <cell r="E87" t="str">
            <v>AE SANTOS SIMÕES</v>
          </cell>
        </row>
        <row r="88">
          <cell r="A88">
            <v>217</v>
          </cell>
          <cell r="B88" t="str">
            <v>Diogo Ribeiro</v>
          </cell>
          <cell r="C88" t="str">
            <v>Infantil B</v>
          </cell>
          <cell r="D88">
            <v>31142276</v>
          </cell>
          <cell r="E88" t="str">
            <v>EB João de Meira, Guimarães A</v>
          </cell>
        </row>
        <row r="89">
          <cell r="A89">
            <v>297</v>
          </cell>
          <cell r="B89" t="str">
            <v>José Pedro Oliveira</v>
          </cell>
          <cell r="C89" t="str">
            <v>Infantil B</v>
          </cell>
          <cell r="D89">
            <v>30086819</v>
          </cell>
          <cell r="E89" t="str">
            <v>EB Padre Joaquim Flores, Revelhe, Fafe B</v>
          </cell>
        </row>
        <row r="90">
          <cell r="A90">
            <v>219</v>
          </cell>
          <cell r="B90" t="str">
            <v> Daniel Henrique Raposo Sousa</v>
          </cell>
          <cell r="C90" t="str">
            <v>Infantil B</v>
          </cell>
          <cell r="D90">
            <v>14950732</v>
          </cell>
          <cell r="E90" t="str">
            <v>EB de Arões - Santa Cristina, Fafe B</v>
          </cell>
        </row>
        <row r="91">
          <cell r="A91">
            <v>220</v>
          </cell>
          <cell r="B91" t="str">
            <v>Alexandre  Silva Pinto</v>
          </cell>
          <cell r="C91" t="str">
            <v>Infantil B</v>
          </cell>
          <cell r="D91">
            <v>30923384</v>
          </cell>
          <cell r="E91" t="str">
            <v>EB São Lourenço, Ermesinde, Valongo</v>
          </cell>
        </row>
        <row r="92">
          <cell r="A92">
            <v>221</v>
          </cell>
          <cell r="B92" t="str">
            <v>Alexandre Manuel Araújo</v>
          </cell>
          <cell r="C92" t="str">
            <v>Infantil B</v>
          </cell>
          <cell r="D92">
            <v>309403111</v>
          </cell>
          <cell r="E92" t="str">
            <v>AE Ponte da Barca</v>
          </cell>
        </row>
        <row r="93">
          <cell r="A93">
            <v>222</v>
          </cell>
          <cell r="B93" t="str">
            <v>André Ramos Maia</v>
          </cell>
          <cell r="C93" t="str">
            <v>Infantil B</v>
          </cell>
          <cell r="D93">
            <v>15300658</v>
          </cell>
          <cell r="E93" t="str">
            <v>ES de Castêlo da Maia, Maia</v>
          </cell>
        </row>
        <row r="94">
          <cell r="A94">
            <v>223</v>
          </cell>
          <cell r="B94" t="str">
            <v>António Carlos Leite</v>
          </cell>
          <cell r="C94" t="str">
            <v>Infantil B</v>
          </cell>
          <cell r="D94">
            <v>307480496</v>
          </cell>
          <cell r="E94" t="str">
            <v>EB de Lagares, Felgueiras - Equipa A</v>
          </cell>
        </row>
        <row r="95">
          <cell r="A95">
            <v>224</v>
          </cell>
          <cell r="B95" t="str">
            <v>António David</v>
          </cell>
          <cell r="C95" t="str">
            <v>Infantil B</v>
          </cell>
          <cell r="D95">
            <v>142943452</v>
          </cell>
          <cell r="E95" t="str">
            <v>AE António Feijó</v>
          </cell>
        </row>
        <row r="96">
          <cell r="A96">
            <v>225</v>
          </cell>
          <cell r="B96" t="str">
            <v>Bernardo Jorge Pereira</v>
          </cell>
          <cell r="C96" t="str">
            <v>Infantil B</v>
          </cell>
          <cell r="D96">
            <v>169872002</v>
          </cell>
          <cell r="E96" t="str">
            <v>EB Leonardo Coimbra Filho, Porto</v>
          </cell>
        </row>
        <row r="97">
          <cell r="A97">
            <v>226</v>
          </cell>
          <cell r="B97" t="str">
            <v>Bruno Alexandre Pereira</v>
          </cell>
          <cell r="C97" t="str">
            <v>Infantil B</v>
          </cell>
          <cell r="D97" t="str">
            <v>074/2003</v>
          </cell>
          <cell r="E97" t="str">
            <v>EB Leonardo Coimbra Filho, Porto</v>
          </cell>
        </row>
        <row r="98">
          <cell r="A98">
            <v>227</v>
          </cell>
          <cell r="B98" t="str">
            <v>Bruno Daniel Correia</v>
          </cell>
          <cell r="C98" t="str">
            <v>Infantil B</v>
          </cell>
          <cell r="D98">
            <v>147306159</v>
          </cell>
          <cell r="E98" t="str">
            <v>EB Leonardo Coimbra Filho, Porto</v>
          </cell>
        </row>
        <row r="99">
          <cell r="A99">
            <v>228</v>
          </cell>
          <cell r="B99" t="str">
            <v>Carlos Daniel Rocha</v>
          </cell>
          <cell r="C99" t="str">
            <v>Infantil B</v>
          </cell>
          <cell r="D99">
            <v>150193068</v>
          </cell>
          <cell r="E99" t="str">
            <v>AE Ponte da Barca</v>
          </cell>
        </row>
        <row r="100">
          <cell r="A100">
            <v>229</v>
          </cell>
          <cell r="B100" t="str">
            <v>Cristiano José Santos</v>
          </cell>
          <cell r="C100" t="str">
            <v>Infantil B</v>
          </cell>
          <cell r="D100">
            <v>155021222</v>
          </cell>
          <cell r="E100" t="str">
            <v>EB de A Ver-o-Mar, Póvoa de Varzim</v>
          </cell>
        </row>
        <row r="101">
          <cell r="A101">
            <v>230</v>
          </cell>
          <cell r="B101" t="str">
            <v>Diogo André Carneiro</v>
          </cell>
          <cell r="C101" t="str">
            <v>Infantil B</v>
          </cell>
          <cell r="D101">
            <v>30891165</v>
          </cell>
          <cell r="E101" t="str">
            <v>EB de Arões - Santa Cristina, Fafe B</v>
          </cell>
        </row>
        <row r="102">
          <cell r="A102">
            <v>231</v>
          </cell>
          <cell r="B102" t="str">
            <v>Diogo Fernandes Gomes</v>
          </cell>
          <cell r="C102" t="str">
            <v>Infantil B</v>
          </cell>
          <cell r="D102">
            <v>304823775222</v>
          </cell>
          <cell r="E102" t="str">
            <v>AE Arcozelo, Ponte de Lima</v>
          </cell>
        </row>
        <row r="103">
          <cell r="A103">
            <v>232</v>
          </cell>
          <cell r="B103" t="str">
            <v>Diogo Filipe Ferreira</v>
          </cell>
          <cell r="C103" t="str">
            <v>Infantil B</v>
          </cell>
          <cell r="D103">
            <v>30474225</v>
          </cell>
          <cell r="E103" t="str">
            <v>EB São Lourenço, Ermesinde, Valongo</v>
          </cell>
        </row>
        <row r="104">
          <cell r="A104">
            <v>233</v>
          </cell>
          <cell r="B104" t="str">
            <v>Diogo Gabriel Silva</v>
          </cell>
          <cell r="C104" t="str">
            <v>Infantil B</v>
          </cell>
          <cell r="D104">
            <v>30939832</v>
          </cell>
          <cell r="E104" t="str">
            <v>ES de Marco de Canaveses</v>
          </cell>
        </row>
        <row r="105">
          <cell r="A105">
            <v>234</v>
          </cell>
          <cell r="B105" t="str">
            <v>Diogo Magalhães</v>
          </cell>
          <cell r="C105" t="str">
            <v>Infantil B</v>
          </cell>
          <cell r="D105" t="str">
            <v>305948539ZZ9</v>
          </cell>
          <cell r="E105" t="str">
            <v>EBS do Levante da Maia, Nogueira da Maia, Maia</v>
          </cell>
        </row>
        <row r="106">
          <cell r="A106">
            <v>235</v>
          </cell>
          <cell r="B106" t="str">
            <v>Diogo Miguel Rajão</v>
          </cell>
          <cell r="C106" t="str">
            <v>Infantil B</v>
          </cell>
          <cell r="D106">
            <v>15477844</v>
          </cell>
          <cell r="E106" t="str">
            <v>EB de A Ver-o-Mar, Póvoa de Varzim</v>
          </cell>
        </row>
        <row r="107">
          <cell r="A107">
            <v>236</v>
          </cell>
          <cell r="B107" t="str">
            <v>Diogo Silva Vale</v>
          </cell>
          <cell r="C107" t="str">
            <v>Infantil B</v>
          </cell>
          <cell r="D107">
            <v>31390585</v>
          </cell>
          <cell r="E107" t="str">
            <v>EB Maria Pais Ribeiro - A Ribeirinha, Macieira, Vila do Conde - Equipa B</v>
          </cell>
        </row>
        <row r="108">
          <cell r="A108">
            <v>293</v>
          </cell>
          <cell r="B108" t="str">
            <v>Fábio Daniel Fangueiro</v>
          </cell>
          <cell r="C108" t="str">
            <v>Infantil B</v>
          </cell>
          <cell r="D108">
            <v>307459705</v>
          </cell>
          <cell r="E108" t="str">
            <v>EB de A Ver-o-Mar, Póvoa de Varzim</v>
          </cell>
        </row>
        <row r="109">
          <cell r="A109">
            <v>238</v>
          </cell>
          <cell r="B109" t="str">
            <v>Francisco Gabriel Pedrosa Monteiro</v>
          </cell>
          <cell r="C109" t="str">
            <v>Infantil B</v>
          </cell>
          <cell r="D109">
            <v>159695139</v>
          </cell>
          <cell r="E109" t="str">
            <v>EB de Eiriz, Paços de Ferreira - Equipa B</v>
          </cell>
        </row>
        <row r="110">
          <cell r="A110">
            <v>239</v>
          </cell>
          <cell r="B110" t="str">
            <v>Francisco Leite Soares</v>
          </cell>
          <cell r="C110" t="str">
            <v>Infantil B</v>
          </cell>
          <cell r="D110">
            <v>30136006</v>
          </cell>
          <cell r="E110" t="str">
            <v>EB de Arões - Santa Cristina, Fafe B</v>
          </cell>
        </row>
        <row r="111">
          <cell r="A111">
            <v>240</v>
          </cell>
          <cell r="B111" t="str">
            <v>Francisco Miguel Cardoso</v>
          </cell>
          <cell r="C111" t="str">
            <v>Infantil B</v>
          </cell>
          <cell r="D111">
            <v>31193602</v>
          </cell>
          <cell r="E111" t="str">
            <v>EB Rosa Ramalho. Barcelinhos, Barcelos</v>
          </cell>
        </row>
        <row r="112">
          <cell r="A112">
            <v>241</v>
          </cell>
          <cell r="B112" t="str">
            <v>Gonçalo Correia Magalhães</v>
          </cell>
          <cell r="C112" t="str">
            <v>Infantil B</v>
          </cell>
          <cell r="D112">
            <v>90795695</v>
          </cell>
          <cell r="E112" t="str">
            <v>EB Maria Pais Ribeiro - A Ribeirinha, Macieira, Vila do Conde- Equipa A</v>
          </cell>
        </row>
        <row r="113">
          <cell r="A113">
            <v>242</v>
          </cell>
          <cell r="B113" t="str">
            <v>Gonçalo de Barros Magalhães</v>
          </cell>
          <cell r="C113" t="str">
            <v>Infantil B</v>
          </cell>
          <cell r="D113">
            <v>15345922</v>
          </cell>
          <cell r="E113" t="str">
            <v>EB Maria Pais Ribeiro - A Ribeirinha, Macieira, Vila do Conde- Equipa A</v>
          </cell>
        </row>
        <row r="114">
          <cell r="A114">
            <v>243</v>
          </cell>
          <cell r="B114" t="str">
            <v>Hélder Rubim Caetano</v>
          </cell>
          <cell r="C114" t="str">
            <v>Infantil B</v>
          </cell>
          <cell r="D114">
            <v>157475964</v>
          </cell>
          <cell r="E114" t="str">
            <v>EB Leonardo Coimbra Filho, Porto</v>
          </cell>
        </row>
        <row r="115">
          <cell r="A115">
            <v>244</v>
          </cell>
          <cell r="B115" t="str">
            <v>Hugo Filipe Ferreira</v>
          </cell>
          <cell r="C115" t="str">
            <v>Infantil B</v>
          </cell>
          <cell r="D115">
            <v>152221581</v>
          </cell>
          <cell r="E115" t="str">
            <v>EB Maria Pais Ribeiro - A Ribeirinha, Macieira, Vila do Conde- Equipa A</v>
          </cell>
        </row>
        <row r="116">
          <cell r="A116">
            <v>245</v>
          </cell>
          <cell r="B116" t="str">
            <v>Isaac Filipe Vieira</v>
          </cell>
          <cell r="C116" t="str">
            <v>Infantil B</v>
          </cell>
          <cell r="D116">
            <v>309795028</v>
          </cell>
          <cell r="E116" t="str">
            <v>EB Leonardo Coimbra Filho, Porto</v>
          </cell>
        </row>
        <row r="117">
          <cell r="A117">
            <v>246</v>
          </cell>
          <cell r="B117" t="str">
            <v>João  Pedro Oliveira</v>
          </cell>
          <cell r="C117" t="str">
            <v>Infantil B</v>
          </cell>
          <cell r="D117">
            <v>308894467</v>
          </cell>
          <cell r="E117" t="str">
            <v>EB São Lourenço, Ermesinde, Valongo</v>
          </cell>
        </row>
        <row r="118">
          <cell r="A118">
            <v>247</v>
          </cell>
          <cell r="B118" t="str">
            <v>João Carlos Ferreira</v>
          </cell>
          <cell r="C118" t="str">
            <v>Infantil B</v>
          </cell>
          <cell r="D118">
            <v>14905087</v>
          </cell>
          <cell r="E118" t="str">
            <v>EB Maria Pais Ribeiro - A Ribeirinha, Macieira, Vila do Conde - Equipa B</v>
          </cell>
        </row>
        <row r="119">
          <cell r="A119">
            <v>248</v>
          </cell>
          <cell r="B119" t="str">
            <v>João Paulo Sousa</v>
          </cell>
          <cell r="C119" t="str">
            <v>Infantil B</v>
          </cell>
          <cell r="D119">
            <v>30146586</v>
          </cell>
          <cell r="E119" t="str">
            <v>EB de Arões - Santa Cristina, Fafe A</v>
          </cell>
        </row>
        <row r="120">
          <cell r="A120">
            <v>249</v>
          </cell>
          <cell r="B120" t="str">
            <v>João Pedro Ribeiro</v>
          </cell>
          <cell r="C120" t="str">
            <v>Infantil B</v>
          </cell>
          <cell r="D120">
            <v>312085265</v>
          </cell>
          <cell r="E120" t="str">
            <v>EB Leonardo Coimbra Filho, Porto</v>
          </cell>
        </row>
        <row r="121">
          <cell r="A121">
            <v>250</v>
          </cell>
          <cell r="B121" t="str">
            <v>Joel Gomes</v>
          </cell>
          <cell r="C121" t="str">
            <v>Infantil B</v>
          </cell>
          <cell r="D121">
            <v>145996166</v>
          </cell>
          <cell r="E121" t="str">
            <v>EB Maria Pais Ribeiro - A Ribeirinha, Macieira, Vila do Conde - Equipa B</v>
          </cell>
        </row>
        <row r="122">
          <cell r="A122">
            <v>251</v>
          </cell>
          <cell r="B122" t="str">
            <v>Jorge Afonso</v>
          </cell>
          <cell r="C122" t="str">
            <v>Infantil B NEE</v>
          </cell>
          <cell r="D122">
            <v>15152616</v>
          </cell>
          <cell r="E122" t="str">
            <v>EB António Correia Oliveira, Esposende</v>
          </cell>
        </row>
        <row r="123">
          <cell r="A123">
            <v>252</v>
          </cell>
          <cell r="B123" t="str">
            <v>Jorge Castro</v>
          </cell>
          <cell r="C123" t="str">
            <v>Infantil B</v>
          </cell>
          <cell r="D123" t="str">
            <v>158242718ZZ5</v>
          </cell>
          <cell r="E123" t="str">
            <v>EBS do Levante da Maia, Nogueira da Maia, Maia</v>
          </cell>
        </row>
        <row r="124">
          <cell r="A124">
            <v>253</v>
          </cell>
          <cell r="B124" t="str">
            <v>José Bernardo Pimenta</v>
          </cell>
          <cell r="C124" t="str">
            <v>Infantil B</v>
          </cell>
          <cell r="D124">
            <v>302554475</v>
          </cell>
          <cell r="E124" t="str">
            <v>EB Leonardo Coimbra Filho, Porto</v>
          </cell>
        </row>
        <row r="125">
          <cell r="A125">
            <v>254</v>
          </cell>
          <cell r="B125" t="str">
            <v>José Gabriel da Rocha Ribeiro Coelho</v>
          </cell>
          <cell r="C125" t="str">
            <v>Infantil B</v>
          </cell>
          <cell r="D125">
            <v>308088395</v>
          </cell>
          <cell r="E125" t="str">
            <v>EB de Eiriz, Paços de Ferreira - Equipa B</v>
          </cell>
        </row>
        <row r="126">
          <cell r="A126">
            <v>255</v>
          </cell>
          <cell r="B126" t="str">
            <v>José Nuno  Fernandes</v>
          </cell>
          <cell r="C126" t="str">
            <v>Infantil B</v>
          </cell>
          <cell r="D126">
            <v>30321798</v>
          </cell>
          <cell r="E126" t="str">
            <v>EB João de Meira, Guimarães B</v>
          </cell>
        </row>
        <row r="127">
          <cell r="A127">
            <v>256</v>
          </cell>
          <cell r="B127" t="str">
            <v>Júlio Freitas</v>
          </cell>
          <cell r="C127" t="str">
            <v>Infantil B</v>
          </cell>
          <cell r="D127">
            <v>14611056</v>
          </cell>
          <cell r="E127" t="str">
            <v>EB Padre Joaquim Flores, Revelhe, Fafe B</v>
          </cell>
        </row>
        <row r="128">
          <cell r="A128">
            <v>257</v>
          </cell>
          <cell r="B128" t="str">
            <v>Leandro André Costa</v>
          </cell>
          <cell r="C128" t="str">
            <v>Infantil B</v>
          </cell>
          <cell r="D128">
            <v>30564526</v>
          </cell>
          <cell r="E128" t="str">
            <v>EB Rosa Ramalho. Barcelinhos, Barcelos</v>
          </cell>
        </row>
        <row r="129">
          <cell r="A129">
            <v>258</v>
          </cell>
          <cell r="B129" t="str">
            <v>Lucas Simões Lopes</v>
          </cell>
          <cell r="C129" t="str">
            <v>Infantil B</v>
          </cell>
          <cell r="D129">
            <v>150171706</v>
          </cell>
          <cell r="E129" t="str">
            <v>EB de A Ver-o-Mar, Póvoa de Varzim</v>
          </cell>
        </row>
        <row r="130">
          <cell r="A130">
            <v>259</v>
          </cell>
          <cell r="B130" t="str">
            <v>Luís Lourenço</v>
          </cell>
          <cell r="C130" t="str">
            <v>Infantil B</v>
          </cell>
          <cell r="D130">
            <v>309526370</v>
          </cell>
          <cell r="E130" t="str">
            <v>EB Maria Pais Ribeiro - A Ribeirinha, Macieira, Vila do Conde - Equipa B</v>
          </cell>
        </row>
        <row r="131">
          <cell r="A131">
            <v>260</v>
          </cell>
          <cell r="B131" t="str">
            <v>Marcelo Teixeira</v>
          </cell>
          <cell r="C131" t="str">
            <v>Infantil B</v>
          </cell>
          <cell r="D131" t="str">
            <v>153673397ZZ7</v>
          </cell>
          <cell r="E131" t="str">
            <v>EBS do Levante da Maia, Nogueira da Maia, Maia</v>
          </cell>
        </row>
        <row r="132">
          <cell r="A132">
            <v>261</v>
          </cell>
          <cell r="B132" t="str">
            <v>Marco Gabriel Ribeiro</v>
          </cell>
          <cell r="C132" t="str">
            <v>Infantil B</v>
          </cell>
          <cell r="D132">
            <v>30747731</v>
          </cell>
          <cell r="E132" t="str">
            <v>ES Santos Simões, Guimarães</v>
          </cell>
        </row>
        <row r="133">
          <cell r="A133">
            <v>262</v>
          </cell>
          <cell r="B133" t="str">
            <v>Marcos António Ferreira</v>
          </cell>
          <cell r="C133" t="str">
            <v>Infantil B</v>
          </cell>
          <cell r="D133">
            <v>30565063</v>
          </cell>
          <cell r="E133" t="str">
            <v>AE Arcozelo, Ponte de Lima</v>
          </cell>
        </row>
        <row r="134">
          <cell r="A134">
            <v>263</v>
          </cell>
          <cell r="B134" t="str">
            <v>Miguel Castro Francisco</v>
          </cell>
          <cell r="C134" t="str">
            <v>Infantil B</v>
          </cell>
          <cell r="D134">
            <v>304574368</v>
          </cell>
          <cell r="E134" t="str">
            <v>EB João de Meira, Guimarães B</v>
          </cell>
        </row>
        <row r="135">
          <cell r="A135">
            <v>264</v>
          </cell>
          <cell r="B135" t="str">
            <v>Miguel Fernandes Vilas Boas</v>
          </cell>
          <cell r="C135" t="str">
            <v>Infantil B</v>
          </cell>
          <cell r="D135">
            <v>30675503</v>
          </cell>
          <cell r="E135" t="str">
            <v>AE António Feijó</v>
          </cell>
        </row>
        <row r="136">
          <cell r="A136">
            <v>265</v>
          </cell>
          <cell r="B136" t="str">
            <v>Óscar Moreira</v>
          </cell>
          <cell r="C136" t="str">
            <v>Infantil B</v>
          </cell>
          <cell r="D136" t="str">
            <v>311503543ZZ6</v>
          </cell>
          <cell r="E136" t="str">
            <v>EB João de Meira, Guimarães B</v>
          </cell>
        </row>
        <row r="137">
          <cell r="A137">
            <v>266</v>
          </cell>
          <cell r="B137" t="str">
            <v>Paulo André Reis</v>
          </cell>
          <cell r="C137" t="str">
            <v>Infantil B</v>
          </cell>
          <cell r="D137">
            <v>30710094</v>
          </cell>
          <cell r="E137" t="str">
            <v>EB Maria Pais Ribeiro - A Ribeirinha, Macieira, Vila do Conde - Equipa B</v>
          </cell>
        </row>
        <row r="138">
          <cell r="A138">
            <v>267</v>
          </cell>
          <cell r="B138" t="str">
            <v>Paulo Jorge Carvalheira</v>
          </cell>
          <cell r="C138" t="str">
            <v>Infantil B</v>
          </cell>
          <cell r="D138">
            <v>309567637</v>
          </cell>
          <cell r="E138" t="str">
            <v>AE Ponte da Barca</v>
          </cell>
        </row>
        <row r="139">
          <cell r="A139">
            <v>268</v>
          </cell>
          <cell r="B139" t="str">
            <v>Pedro Faria Martins</v>
          </cell>
          <cell r="C139" t="str">
            <v>Infantil B</v>
          </cell>
          <cell r="D139">
            <v>30432122</v>
          </cell>
          <cell r="E139" t="str">
            <v>EB Rosa Ramalho. Barcelinhos, Barcelos</v>
          </cell>
        </row>
        <row r="140">
          <cell r="A140">
            <v>269</v>
          </cell>
          <cell r="B140" t="str">
            <v>Pedro Filipe Martins</v>
          </cell>
          <cell r="C140" t="str">
            <v>Infantil B</v>
          </cell>
          <cell r="D140">
            <v>310707218</v>
          </cell>
          <cell r="E140" t="str">
            <v>EB Rosa Ramalho. Barcelinhos, Barcelos</v>
          </cell>
        </row>
        <row r="141">
          <cell r="A141">
            <v>270</v>
          </cell>
          <cell r="B141" t="str">
            <v>Pedro Isac Resende</v>
          </cell>
          <cell r="C141" t="str">
            <v>Infantil B</v>
          </cell>
          <cell r="D141">
            <v>22372002</v>
          </cell>
          <cell r="E141" t="str">
            <v>EB Leonardo Coimbra Filho, Porto</v>
          </cell>
        </row>
        <row r="142">
          <cell r="A142">
            <v>271</v>
          </cell>
          <cell r="B142" t="str">
            <v>Pedro Miguel Costa</v>
          </cell>
          <cell r="C142" t="str">
            <v>Infantil B</v>
          </cell>
          <cell r="D142">
            <v>30623386</v>
          </cell>
          <cell r="E142" t="str">
            <v>EB Rosa Ramalho. Barcelinhos, Barcelos</v>
          </cell>
        </row>
        <row r="143">
          <cell r="A143">
            <v>272</v>
          </cell>
          <cell r="B143" t="str">
            <v>Rafael Magalhães</v>
          </cell>
          <cell r="C143" t="str">
            <v>Infantil B</v>
          </cell>
          <cell r="D143">
            <v>15975008</v>
          </cell>
          <cell r="E143" t="str">
            <v>EB Padre Joaquim Flores, Revelhe, Fafe B</v>
          </cell>
        </row>
        <row r="144">
          <cell r="A144">
            <v>273</v>
          </cell>
          <cell r="B144" t="str">
            <v>Renato dos Santos Cardeal</v>
          </cell>
          <cell r="C144" t="str">
            <v>Infantil B</v>
          </cell>
          <cell r="D144">
            <v>306053209</v>
          </cell>
          <cell r="E144" t="str">
            <v>EB Maria Pais Ribeiro - A Ribeirinha, Macieira, Vila do Conde - Equipa B</v>
          </cell>
        </row>
        <row r="145">
          <cell r="A145">
            <v>274</v>
          </cell>
          <cell r="B145" t="str">
            <v>Renato José Belchior</v>
          </cell>
          <cell r="C145" t="str">
            <v>Infantil B</v>
          </cell>
          <cell r="D145">
            <v>145306828</v>
          </cell>
          <cell r="E145" t="str">
            <v>EB São Lourenço, Ermesinde, Valongo</v>
          </cell>
        </row>
        <row r="146">
          <cell r="A146">
            <v>275</v>
          </cell>
          <cell r="B146" t="str">
            <v>Ricardo Alexandre Faria</v>
          </cell>
          <cell r="C146" t="str">
            <v>Infantil B</v>
          </cell>
          <cell r="D146">
            <v>30485176</v>
          </cell>
          <cell r="E146" t="str">
            <v>EB de Arões - Santa Cristina, Fafe B</v>
          </cell>
        </row>
        <row r="147">
          <cell r="A147">
            <v>276</v>
          </cell>
          <cell r="B147" t="str">
            <v>Ricardo Magalhães Silva</v>
          </cell>
          <cell r="C147" t="str">
            <v>Infantil B</v>
          </cell>
          <cell r="D147">
            <v>31178224</v>
          </cell>
          <cell r="E147" t="str">
            <v>EB Maria Pais Ribeiro - A Ribeirinha, Macieira, Vila do Conde - Equipa B</v>
          </cell>
        </row>
        <row r="148">
          <cell r="A148">
            <v>277</v>
          </cell>
          <cell r="B148" t="str">
            <v>Ricardo Miguel Faria</v>
          </cell>
          <cell r="C148" t="str">
            <v>Infantil B</v>
          </cell>
          <cell r="D148">
            <v>30483891</v>
          </cell>
          <cell r="E148" t="str">
            <v>EB Rosa Ramalho. Barcelinhos, Barcelos</v>
          </cell>
        </row>
        <row r="149">
          <cell r="A149">
            <v>278</v>
          </cell>
          <cell r="B149" t="str">
            <v>Rodrigo José Maia</v>
          </cell>
          <cell r="C149" t="str">
            <v>Infantil B</v>
          </cell>
          <cell r="D149">
            <v>30656953</v>
          </cell>
          <cell r="E149" t="str">
            <v>EB Maria Pais Ribeiro - A Ribeirinha, Macieira, Vila do Conde - Equipa B</v>
          </cell>
        </row>
        <row r="150">
          <cell r="A150">
            <v>279</v>
          </cell>
          <cell r="B150" t="str">
            <v>Rodrigo Rodrigues</v>
          </cell>
          <cell r="C150" t="str">
            <v>Infantil B</v>
          </cell>
          <cell r="D150">
            <v>3106944</v>
          </cell>
          <cell r="E150" t="str">
            <v>EB Maria Pais Ribeiro - A Ribeirinha, Macieira, Vila do Conde - Equipa B</v>
          </cell>
        </row>
        <row r="151">
          <cell r="A151">
            <v>280</v>
          </cell>
          <cell r="B151" t="str">
            <v>Rúben Miguel Rangel</v>
          </cell>
          <cell r="C151" t="str">
            <v>Infantil B</v>
          </cell>
          <cell r="D151">
            <v>30997301</v>
          </cell>
          <cell r="E151" t="str">
            <v>ES de Marco de Canaveses</v>
          </cell>
        </row>
        <row r="152">
          <cell r="A152">
            <v>281</v>
          </cell>
          <cell r="B152" t="str">
            <v>Rúben Silva Queirós</v>
          </cell>
          <cell r="C152" t="str">
            <v>Infantil B</v>
          </cell>
          <cell r="D152">
            <v>151771842</v>
          </cell>
          <cell r="E152" t="str">
            <v>ES de Castêlo da Maia, Maia</v>
          </cell>
        </row>
        <row r="153">
          <cell r="A153">
            <v>282</v>
          </cell>
          <cell r="B153" t="str">
            <v>Rui Domingues</v>
          </cell>
          <cell r="C153" t="str">
            <v>Infantil B</v>
          </cell>
          <cell r="D153">
            <v>31209856</v>
          </cell>
          <cell r="E153" t="str">
            <v>EB Leonardo Coimbra Filho, Porto</v>
          </cell>
        </row>
        <row r="154">
          <cell r="A154">
            <v>283</v>
          </cell>
          <cell r="B154" t="str">
            <v>Rui Jorge Moleiro</v>
          </cell>
          <cell r="C154" t="str">
            <v>Infantil B</v>
          </cell>
          <cell r="D154">
            <v>31042892</v>
          </cell>
          <cell r="E154" t="str">
            <v>EB São Lourenço, Ermesinde, Valongo</v>
          </cell>
        </row>
        <row r="155">
          <cell r="A155">
            <v>284</v>
          </cell>
          <cell r="B155" t="str">
            <v>Sandro Lemos Bastos</v>
          </cell>
          <cell r="C155" t="str">
            <v>Infantil B</v>
          </cell>
          <cell r="D155">
            <v>311196314</v>
          </cell>
          <cell r="E155" t="str">
            <v>EB Leonardo Coimbra Filho, Porto</v>
          </cell>
        </row>
        <row r="156">
          <cell r="A156">
            <v>285</v>
          </cell>
          <cell r="B156" t="str">
            <v>Sândro Rafael Sousa</v>
          </cell>
          <cell r="C156" t="str">
            <v>Infantil B</v>
          </cell>
          <cell r="D156">
            <v>31010540</v>
          </cell>
          <cell r="E156" t="str">
            <v>EB Rosa Ramalho. Barcelinhos, Barcelos</v>
          </cell>
        </row>
        <row r="157">
          <cell r="A157">
            <v>286</v>
          </cell>
          <cell r="B157" t="str">
            <v>Tiago Fonseca</v>
          </cell>
          <cell r="C157" t="str">
            <v>Infantil B</v>
          </cell>
          <cell r="D157">
            <v>306213958</v>
          </cell>
          <cell r="E157" t="str">
            <v>AE António Feijó</v>
          </cell>
        </row>
        <row r="158">
          <cell r="A158">
            <v>287</v>
          </cell>
          <cell r="B158" t="str">
            <v>Tiago Martins</v>
          </cell>
          <cell r="C158" t="str">
            <v>Infantil B</v>
          </cell>
          <cell r="D158">
            <v>305674161</v>
          </cell>
          <cell r="E158" t="str">
            <v>AE António Feijó</v>
          </cell>
        </row>
        <row r="159">
          <cell r="A159">
            <v>288</v>
          </cell>
          <cell r="B159" t="str">
            <v>Tomás Amorim Azevedo</v>
          </cell>
          <cell r="C159" t="str">
            <v>Infantil B</v>
          </cell>
          <cell r="D159">
            <v>14707238</v>
          </cell>
          <cell r="E159" t="str">
            <v>EB Maria Pais Ribeiro - A Ribeirinha, Macieira, Vila do Conde - Equipa B</v>
          </cell>
        </row>
        <row r="160">
          <cell r="A160">
            <v>289</v>
          </cell>
          <cell r="B160" t="str">
            <v>Vitor Hugo Martins</v>
          </cell>
          <cell r="C160" t="str">
            <v>Infantil B</v>
          </cell>
          <cell r="D160">
            <v>30806343</v>
          </cell>
          <cell r="E160" t="str">
            <v>EB de Arões - Santa Cristina, Fafe A</v>
          </cell>
        </row>
        <row r="161">
          <cell r="A161">
            <v>290</v>
          </cell>
          <cell r="B161" t="str">
            <v>Vitor Hugo martins</v>
          </cell>
          <cell r="C161" t="str">
            <v>Infantil B</v>
          </cell>
          <cell r="D161">
            <v>31004763</v>
          </cell>
          <cell r="E161" t="str">
            <v>EB São Lourenço, Ermesinde, Valongo</v>
          </cell>
        </row>
        <row r="162">
          <cell r="A162">
            <v>291</v>
          </cell>
          <cell r="B162" t="str">
            <v>Xavier Tomás</v>
          </cell>
          <cell r="C162" t="str">
            <v>Infantil B</v>
          </cell>
          <cell r="D162">
            <v>30850285</v>
          </cell>
          <cell r="E162" t="str">
            <v>EB Maria Pais Ribeiro - A Ribeirinha, Macieira, Vila do Conde - Equipa B</v>
          </cell>
        </row>
        <row r="163">
          <cell r="A163">
            <v>299</v>
          </cell>
          <cell r="B163" t="str">
            <v>Rafael Teixeira Meireles</v>
          </cell>
          <cell r="C163" t="str">
            <v>Infantil B</v>
          </cell>
          <cell r="E163" t="str">
            <v>EB de Eiriz, Paços de Ferreira - Equipa B</v>
          </cell>
        </row>
        <row r="174">
          <cell r="A174" t="str">
            <v>INF B Fem</v>
          </cell>
        </row>
        <row r="175">
          <cell r="A175">
            <v>326</v>
          </cell>
          <cell r="B175" t="str">
            <v>Maria Vidal Barboza</v>
          </cell>
          <cell r="C175" t="str">
            <v>Infantil B</v>
          </cell>
          <cell r="D175">
            <v>30046223</v>
          </cell>
          <cell r="E175" t="str">
            <v>EB João de Meira, Guimarães A</v>
          </cell>
        </row>
        <row r="176">
          <cell r="A176">
            <v>301</v>
          </cell>
          <cell r="B176" t="str">
            <v>Adriana Margarida Oliveira</v>
          </cell>
          <cell r="C176" t="str">
            <v>Infantil B</v>
          </cell>
          <cell r="D176">
            <v>30475592</v>
          </cell>
          <cell r="E176" t="str">
            <v>EB de Arões - Santa Cristina, Fafe A</v>
          </cell>
        </row>
        <row r="177">
          <cell r="A177">
            <v>302</v>
          </cell>
          <cell r="B177" t="str">
            <v>Ana Beatriz Freitas</v>
          </cell>
          <cell r="C177" t="str">
            <v>Infantil B</v>
          </cell>
          <cell r="D177">
            <v>31328091</v>
          </cell>
          <cell r="E177" t="str">
            <v>ES Santos Simões, Guimarães</v>
          </cell>
        </row>
        <row r="178">
          <cell r="A178">
            <v>303</v>
          </cell>
          <cell r="B178" t="str">
            <v>Ana Filipa Ramos</v>
          </cell>
          <cell r="C178" t="str">
            <v>Infantil B</v>
          </cell>
          <cell r="D178">
            <v>309683483</v>
          </cell>
          <cell r="E178" t="str">
            <v>EB de A Ver-o-Mar, Póvoa de Varzim</v>
          </cell>
        </row>
        <row r="179">
          <cell r="A179">
            <v>304</v>
          </cell>
          <cell r="B179" t="str">
            <v>Ana Mafalda Santos</v>
          </cell>
          <cell r="C179" t="str">
            <v>Infantil B</v>
          </cell>
          <cell r="D179">
            <v>30438406</v>
          </cell>
          <cell r="E179" t="str">
            <v>ES da Boa Nova, Leça da Palmeira, Matosinhos</v>
          </cell>
        </row>
        <row r="180">
          <cell r="A180">
            <v>305</v>
          </cell>
          <cell r="B180" t="str">
            <v>Andreia Pinto Silva</v>
          </cell>
          <cell r="C180" t="str">
            <v>Infantil B</v>
          </cell>
          <cell r="D180">
            <v>3070444173</v>
          </cell>
          <cell r="E180" t="str">
            <v>EB Leonardo Coimbra Filho, Porto</v>
          </cell>
        </row>
        <row r="181">
          <cell r="A181">
            <v>306</v>
          </cell>
          <cell r="B181" t="str">
            <v>Beatriz Azevedo Magalhães</v>
          </cell>
          <cell r="C181" t="str">
            <v>Infantil B</v>
          </cell>
          <cell r="D181">
            <v>310685095</v>
          </cell>
          <cell r="E181" t="str">
            <v>EB Rosa Ramalho. Barcelinhos, Barcelos</v>
          </cell>
        </row>
        <row r="182">
          <cell r="A182">
            <v>307</v>
          </cell>
          <cell r="B182" t="str">
            <v>Beatriz Monteiro da Silva</v>
          </cell>
          <cell r="C182" t="str">
            <v>Infantil B</v>
          </cell>
          <cell r="D182">
            <v>310353670</v>
          </cell>
          <cell r="E182" t="str">
            <v>EB Leonardo Coimbra Filho, Porto</v>
          </cell>
        </row>
        <row r="183">
          <cell r="A183">
            <v>308</v>
          </cell>
          <cell r="B183" t="str">
            <v>Beatriz Oliveira Andrade</v>
          </cell>
          <cell r="C183" t="str">
            <v>Infantil B</v>
          </cell>
          <cell r="D183">
            <v>30576643</v>
          </cell>
          <cell r="E183" t="str">
            <v>EB de Arões - Santa Cristina, Fafe A</v>
          </cell>
        </row>
        <row r="184">
          <cell r="A184">
            <v>309</v>
          </cell>
          <cell r="B184" t="str">
            <v>Beatriz Rodrigues</v>
          </cell>
          <cell r="C184" t="str">
            <v>Infantil B</v>
          </cell>
          <cell r="D184">
            <v>310670705</v>
          </cell>
          <cell r="E184" t="str">
            <v>EB Padre Joaquim Flores, Revelhe, Fafe A</v>
          </cell>
        </row>
        <row r="185">
          <cell r="A185">
            <v>310</v>
          </cell>
          <cell r="B185" t="str">
            <v>Bruna Micaela Dias</v>
          </cell>
          <cell r="C185" t="str">
            <v>Infantil B</v>
          </cell>
          <cell r="D185">
            <v>14650582</v>
          </cell>
          <cell r="E185" t="str">
            <v>EB de Arões - Santa Cristina, Fafe A</v>
          </cell>
        </row>
        <row r="186">
          <cell r="A186">
            <v>311</v>
          </cell>
          <cell r="B186" t="str">
            <v>Cátia Alexandre Aldeias</v>
          </cell>
          <cell r="C186" t="str">
            <v>Infantil B</v>
          </cell>
          <cell r="D186">
            <v>312191820</v>
          </cell>
          <cell r="E186" t="str">
            <v>EB de A Ver-o-Mar, Póvoa de Varzim</v>
          </cell>
        </row>
        <row r="187">
          <cell r="A187">
            <v>312</v>
          </cell>
          <cell r="B187" t="str">
            <v>Cláudia Fonte Pereira</v>
          </cell>
          <cell r="C187" t="str">
            <v>Infantil B</v>
          </cell>
          <cell r="D187">
            <v>159700086</v>
          </cell>
          <cell r="E187" t="str">
            <v>EB de A Ver-o-Mar, Póvoa de Varzim</v>
          </cell>
        </row>
        <row r="188">
          <cell r="A188">
            <v>313</v>
          </cell>
          <cell r="B188" t="str">
            <v>Cláudia Sofia Soares</v>
          </cell>
          <cell r="C188" t="str">
            <v>Infantil B</v>
          </cell>
          <cell r="D188">
            <v>309931711</v>
          </cell>
          <cell r="E188" t="str">
            <v>EB de A Ver-o-Mar, Póvoa de Varzim</v>
          </cell>
        </row>
        <row r="189">
          <cell r="A189">
            <v>314</v>
          </cell>
          <cell r="B189" t="str">
            <v>Cristiana Silva</v>
          </cell>
          <cell r="C189" t="str">
            <v>Infantil B</v>
          </cell>
          <cell r="D189">
            <v>30945505</v>
          </cell>
          <cell r="E189" t="str">
            <v>EB Padre Joaquim Flores, Revelhe, Fafe A</v>
          </cell>
        </row>
        <row r="190">
          <cell r="A190">
            <v>315</v>
          </cell>
          <cell r="B190" t="str">
            <v>Daniela Faria Ribeiro</v>
          </cell>
          <cell r="C190" t="str">
            <v>Infantil B</v>
          </cell>
          <cell r="D190">
            <v>10627818</v>
          </cell>
          <cell r="E190" t="str">
            <v>EB São Lourenço, Ermesinde, Valongo</v>
          </cell>
        </row>
        <row r="191">
          <cell r="A191">
            <v>316</v>
          </cell>
          <cell r="B191" t="str">
            <v>Daniela Filipa Freitas</v>
          </cell>
          <cell r="C191" t="str">
            <v>Infantil B</v>
          </cell>
          <cell r="D191">
            <v>31196427</v>
          </cell>
          <cell r="E191" t="str">
            <v>EB de Arões - Santa Cristina, Fafe A</v>
          </cell>
        </row>
        <row r="192">
          <cell r="A192">
            <v>317</v>
          </cell>
          <cell r="B192" t="str">
            <v>Erica Vieira Oliveira</v>
          </cell>
          <cell r="C192" t="str">
            <v>Infantil B</v>
          </cell>
          <cell r="D192">
            <v>307167160</v>
          </cell>
          <cell r="E192" t="str">
            <v>EB São Lourenço, Ermesinde, Valongo</v>
          </cell>
        </row>
        <row r="193">
          <cell r="A193">
            <v>318</v>
          </cell>
          <cell r="B193" t="str">
            <v>Inês Loureiro Fernandes</v>
          </cell>
          <cell r="C193" t="str">
            <v>Infantil B</v>
          </cell>
          <cell r="D193">
            <v>30245019</v>
          </cell>
          <cell r="E193" t="str">
            <v>EB Rosa Ramalho. Barcelinhos, Barcelos</v>
          </cell>
        </row>
        <row r="194">
          <cell r="A194">
            <v>319</v>
          </cell>
          <cell r="B194" t="str">
            <v>Janina Isabel Vieira</v>
          </cell>
          <cell r="C194" t="str">
            <v>Infantil B</v>
          </cell>
          <cell r="D194">
            <v>30979607</v>
          </cell>
          <cell r="E194" t="str">
            <v>EB de Arões - Santa Cristina, Fafe A</v>
          </cell>
        </row>
        <row r="195">
          <cell r="A195">
            <v>320</v>
          </cell>
          <cell r="B195" t="str">
            <v>Maria Catarina Castro</v>
          </cell>
          <cell r="C195" t="str">
            <v>Infantil B</v>
          </cell>
          <cell r="D195">
            <v>15929516</v>
          </cell>
          <cell r="E195" t="str">
            <v>EB de Arões - Santa Cristina, Fafe A</v>
          </cell>
        </row>
        <row r="196">
          <cell r="A196">
            <v>321</v>
          </cell>
          <cell r="B196" t="str">
            <v>Maria Isabel Sá</v>
          </cell>
          <cell r="C196" t="str">
            <v>Infantil B</v>
          </cell>
          <cell r="D196">
            <v>30621620</v>
          </cell>
          <cell r="E196" t="str">
            <v>EB Maria Pais Ribeiro - A Ribeirinha, Macieira, Vila do Conde- Equipa A</v>
          </cell>
        </row>
        <row r="197">
          <cell r="A197">
            <v>322</v>
          </cell>
          <cell r="B197" t="str">
            <v>Rafaela Sofia Martins</v>
          </cell>
          <cell r="C197" t="str">
            <v>Infantil B</v>
          </cell>
          <cell r="D197">
            <v>30456599</v>
          </cell>
          <cell r="E197" t="str">
            <v>EB Rosa Ramalho. Barcelinhos, Barcelos</v>
          </cell>
        </row>
        <row r="198">
          <cell r="A198">
            <v>323</v>
          </cell>
          <cell r="B198" t="str">
            <v>Rita Martins</v>
          </cell>
          <cell r="C198" t="str">
            <v>Infantil B NEE</v>
          </cell>
          <cell r="D198">
            <v>30926446</v>
          </cell>
          <cell r="E198" t="str">
            <v>EB António Correia Oliveira, Esposende</v>
          </cell>
        </row>
        <row r="199">
          <cell r="A199">
            <v>324</v>
          </cell>
          <cell r="B199" t="str">
            <v>Sofia Cunha</v>
          </cell>
          <cell r="C199" t="str">
            <v>Infantil B</v>
          </cell>
          <cell r="D199">
            <v>31057381</v>
          </cell>
          <cell r="E199" t="str">
            <v>EB Padre Joaquim Flores, Revelhe, Fafe A</v>
          </cell>
        </row>
        <row r="211">
          <cell r="A211" t="str">
            <v>INI Masc</v>
          </cell>
        </row>
        <row r="212">
          <cell r="A212">
            <v>401</v>
          </cell>
          <cell r="B212" t="str">
            <v>José Leandro Freitas</v>
          </cell>
          <cell r="C212" t="str">
            <v>Iniciado</v>
          </cell>
          <cell r="D212">
            <v>30081917</v>
          </cell>
          <cell r="E212" t="str">
            <v>EB Padre Joaquim Flores, Revelhe, Fafe B</v>
          </cell>
        </row>
        <row r="213">
          <cell r="A213">
            <v>489</v>
          </cell>
          <cell r="B213" t="str">
            <v>Luís Silva</v>
          </cell>
          <cell r="C213" t="str">
            <v>Iniciado</v>
          </cell>
          <cell r="D213">
            <v>301103402</v>
          </cell>
          <cell r="E213" t="str">
            <v>ES de Valongo</v>
          </cell>
        </row>
        <row r="214">
          <cell r="A214">
            <v>490</v>
          </cell>
          <cell r="B214" t="str">
            <v>Leandro Oliveira</v>
          </cell>
          <cell r="C214" t="str">
            <v>Iniciado</v>
          </cell>
          <cell r="D214">
            <v>15891481</v>
          </cell>
          <cell r="E214" t="str">
            <v>ES de Valongo</v>
          </cell>
        </row>
        <row r="215">
          <cell r="A215">
            <v>493</v>
          </cell>
          <cell r="B215" t="str">
            <v>Sandro José Costa</v>
          </cell>
          <cell r="C215" t="str">
            <v>Iniciado</v>
          </cell>
          <cell r="D215">
            <v>304638463</v>
          </cell>
          <cell r="E215" t="str">
            <v>ES Santos Simões, Guimarães</v>
          </cell>
        </row>
        <row r="216">
          <cell r="A216">
            <v>494</v>
          </cell>
          <cell r="B216" t="str">
            <v>Tiago Luís Martins</v>
          </cell>
          <cell r="C216" t="str">
            <v>Iniciado</v>
          </cell>
          <cell r="D216">
            <v>15578775</v>
          </cell>
          <cell r="E216" t="str">
            <v>ES Santos Simões, Guimarães</v>
          </cell>
        </row>
        <row r="217">
          <cell r="A217">
            <v>495</v>
          </cell>
          <cell r="B217" t="str">
            <v xml:space="preserve">Luis Miguel Pereira Francisco </v>
          </cell>
          <cell r="C217" t="str">
            <v>Iniciado - NEE</v>
          </cell>
          <cell r="D217">
            <v>30165139</v>
          </cell>
          <cell r="E217" t="str">
            <v>ES Santos Simões, Guimarães</v>
          </cell>
        </row>
        <row r="218">
          <cell r="A218">
            <v>409</v>
          </cell>
          <cell r="B218" t="str">
            <v>Bruno Martins Almeida</v>
          </cell>
          <cell r="C218" t="str">
            <v>Iniciado</v>
          </cell>
          <cell r="D218">
            <v>15718088</v>
          </cell>
          <cell r="E218" t="str">
            <v>ES de Ínfias, Vizela</v>
          </cell>
        </row>
        <row r="219">
          <cell r="A219">
            <v>410</v>
          </cell>
          <cell r="B219" t="str">
            <v>Ricardo Pereira Salgado</v>
          </cell>
          <cell r="C219" t="str">
            <v>Iniciado</v>
          </cell>
          <cell r="D219">
            <v>30144985</v>
          </cell>
          <cell r="E219" t="str">
            <v>EB João de Meira, Guimarães C</v>
          </cell>
        </row>
        <row r="220">
          <cell r="A220">
            <v>496</v>
          </cell>
          <cell r="B220" t="str">
            <v>João Manuel Figueiredo</v>
          </cell>
          <cell r="C220" t="str">
            <v>Iniciado</v>
          </cell>
          <cell r="D220">
            <v>15442294</v>
          </cell>
          <cell r="E220" t="str">
            <v>ES Santos Simões, Guimarães</v>
          </cell>
        </row>
        <row r="221">
          <cell r="A221">
            <v>412</v>
          </cell>
          <cell r="B221" t="str">
            <v>João Carlos Cunha</v>
          </cell>
          <cell r="C221" t="str">
            <v>Iniciado</v>
          </cell>
          <cell r="D221">
            <v>14818466</v>
          </cell>
          <cell r="E221" t="str">
            <v>ES de Ínfias, Vizela</v>
          </cell>
        </row>
        <row r="222">
          <cell r="A222">
            <v>413</v>
          </cell>
          <cell r="B222" t="str">
            <v>Alexandre Torres</v>
          </cell>
          <cell r="C222" t="str">
            <v>Iniciado</v>
          </cell>
          <cell r="D222">
            <v>307297616</v>
          </cell>
          <cell r="E222" t="str">
            <v>EB de Eiriz, Paços de Ferreira - Equipa A</v>
          </cell>
        </row>
        <row r="223">
          <cell r="A223">
            <v>414</v>
          </cell>
          <cell r="B223" t="str">
            <v>André Fernandes Nogueira</v>
          </cell>
          <cell r="C223" t="str">
            <v>Iniciado</v>
          </cell>
          <cell r="D223">
            <v>30564027</v>
          </cell>
          <cell r="E223" t="str">
            <v>EB de Arões - Santa Cristina, Fafe A</v>
          </cell>
        </row>
        <row r="224">
          <cell r="A224">
            <v>415</v>
          </cell>
          <cell r="B224" t="str">
            <v>André Manuel Teixeira</v>
          </cell>
          <cell r="C224" t="str">
            <v>Iniciado</v>
          </cell>
          <cell r="D224">
            <v>300774753</v>
          </cell>
          <cell r="E224" t="str">
            <v>EB de Lagares, Felgueiras - Equipa A</v>
          </cell>
        </row>
        <row r="225">
          <cell r="A225">
            <v>416</v>
          </cell>
          <cell r="B225" t="str">
            <v>Anthony Gomes Lima</v>
          </cell>
          <cell r="C225" t="str">
            <v>Iniciado</v>
          </cell>
          <cell r="D225">
            <v>304129607</v>
          </cell>
          <cell r="E225" t="str">
            <v>AE Arcozelo, Ponte de Lima</v>
          </cell>
        </row>
        <row r="226">
          <cell r="A226">
            <v>417</v>
          </cell>
          <cell r="B226" t="str">
            <v>Bruno Rafael Melo</v>
          </cell>
          <cell r="C226" t="str">
            <v>Iniciado</v>
          </cell>
          <cell r="D226">
            <v>15846978</v>
          </cell>
          <cell r="E226" t="str">
            <v>AE Arcozelo, Ponte de Lima</v>
          </cell>
        </row>
        <row r="227">
          <cell r="A227">
            <v>418</v>
          </cell>
          <cell r="B227" t="str">
            <v>Carlos Daniel Leite</v>
          </cell>
          <cell r="C227" t="str">
            <v>Iniciado</v>
          </cell>
          <cell r="D227">
            <v>30039150</v>
          </cell>
          <cell r="E227" t="str">
            <v>ES Santos Simões, Guimarães</v>
          </cell>
        </row>
        <row r="228">
          <cell r="A228">
            <v>419</v>
          </cell>
          <cell r="B228" t="str">
            <v>Carlos Miguel Abreu</v>
          </cell>
          <cell r="C228" t="str">
            <v>Iniciado</v>
          </cell>
          <cell r="D228">
            <v>15357023</v>
          </cell>
          <cell r="E228" t="str">
            <v>EB de Arões - Santa Cristina, Fafe A</v>
          </cell>
        </row>
        <row r="229">
          <cell r="A229">
            <v>420</v>
          </cell>
          <cell r="B229" t="str">
            <v>Carlos Miguel Ferreira</v>
          </cell>
          <cell r="C229" t="str">
            <v>Iniciado</v>
          </cell>
          <cell r="D229">
            <v>11322127563</v>
          </cell>
          <cell r="E229" t="str">
            <v>EB de Eiriz, Paços de Ferreira - Equipa A</v>
          </cell>
        </row>
        <row r="230">
          <cell r="A230">
            <v>421</v>
          </cell>
          <cell r="B230" t="str">
            <v>Davide Manuel Cerqueira</v>
          </cell>
          <cell r="C230" t="str">
            <v>Iniciado</v>
          </cell>
          <cell r="D230">
            <v>303886943</v>
          </cell>
          <cell r="E230" t="str">
            <v>AE Ponte da Barca</v>
          </cell>
        </row>
        <row r="231">
          <cell r="A231">
            <v>422</v>
          </cell>
          <cell r="B231" t="str">
            <v>Delfim José Monteiro</v>
          </cell>
          <cell r="C231" t="str">
            <v>Iniciado</v>
          </cell>
          <cell r="D231">
            <v>14376114</v>
          </cell>
          <cell r="E231" t="str">
            <v>ES de Marco de Canaveses</v>
          </cell>
        </row>
        <row r="232">
          <cell r="A232">
            <v>423</v>
          </cell>
          <cell r="B232" t="str">
            <v>Dinis Agostinho Amorim</v>
          </cell>
          <cell r="C232" t="str">
            <v>Iniciado</v>
          </cell>
          <cell r="D232">
            <v>1575523495</v>
          </cell>
          <cell r="E232" t="str">
            <v>AE Ponte da Barca</v>
          </cell>
        </row>
        <row r="233">
          <cell r="A233">
            <v>424</v>
          </cell>
          <cell r="B233" t="str">
            <v>Diogo Ferreira</v>
          </cell>
          <cell r="C233" t="str">
            <v>Iniciado</v>
          </cell>
          <cell r="D233" t="str">
            <v>157924009ZZ6</v>
          </cell>
          <cell r="E233" t="str">
            <v>ES Augusto Gomes, Matosinhos</v>
          </cell>
        </row>
        <row r="234">
          <cell r="A234">
            <v>425</v>
          </cell>
          <cell r="B234" t="str">
            <v>Diogo Oliveira</v>
          </cell>
          <cell r="C234" t="str">
            <v>Iniciado</v>
          </cell>
          <cell r="D234" t="str">
            <v>303547235ZZ4</v>
          </cell>
          <cell r="E234" t="str">
            <v>EBS do Levante da Maia, Nogueira da Maia, Maia</v>
          </cell>
        </row>
        <row r="235">
          <cell r="A235">
            <v>426</v>
          </cell>
          <cell r="B235" t="str">
            <v>Diogo Pereira</v>
          </cell>
          <cell r="C235" t="str">
            <v>Iniciado</v>
          </cell>
          <cell r="D235" t="str">
            <v>153404949ZZ1</v>
          </cell>
          <cell r="E235" t="str">
            <v>EBS do Levante da Maia, Nogueira da Maia, Maia</v>
          </cell>
        </row>
        <row r="236">
          <cell r="A236">
            <v>427</v>
          </cell>
          <cell r="B236" t="str">
            <v>Diogo Rafael Salbani</v>
          </cell>
          <cell r="C236" t="str">
            <v>Iniciado</v>
          </cell>
          <cell r="D236">
            <v>153652233</v>
          </cell>
          <cell r="E236" t="str">
            <v>ES de Castêlo da Maia, Maia</v>
          </cell>
        </row>
        <row r="237">
          <cell r="A237">
            <v>428</v>
          </cell>
          <cell r="B237" t="str">
            <v>Diogo Rodrigues</v>
          </cell>
          <cell r="C237" t="str">
            <v>Iniciado</v>
          </cell>
          <cell r="D237" t="str">
            <v>303814012ZZ3</v>
          </cell>
          <cell r="E237" t="str">
            <v>EBS do Levante da Maia, Nogueira da Maia, Maia</v>
          </cell>
        </row>
        <row r="238">
          <cell r="A238">
            <v>429</v>
          </cell>
          <cell r="B238" t="str">
            <v>Emídio Silva</v>
          </cell>
          <cell r="C238" t="str">
            <v>Iniciado</v>
          </cell>
          <cell r="D238">
            <v>15487781</v>
          </cell>
          <cell r="E238" t="str">
            <v>EBS de Lordelo, Paredes</v>
          </cell>
        </row>
        <row r="239">
          <cell r="A239">
            <v>430</v>
          </cell>
          <cell r="B239" t="str">
            <v>Eugénio Henrique Alves</v>
          </cell>
          <cell r="C239" t="str">
            <v>Iniciado</v>
          </cell>
          <cell r="D239">
            <v>3025017540</v>
          </cell>
          <cell r="E239" t="str">
            <v>AE Ponte da Barca</v>
          </cell>
        </row>
        <row r="240">
          <cell r="A240">
            <v>431</v>
          </cell>
          <cell r="B240" t="str">
            <v>Filipe Sousa</v>
          </cell>
          <cell r="C240" t="str">
            <v>Iniciado</v>
          </cell>
          <cell r="D240" t="str">
            <v>154548340ZZ8</v>
          </cell>
          <cell r="E240" t="str">
            <v>EBS do Levante da Maia, Nogueira da Maia, Maia</v>
          </cell>
        </row>
        <row r="241">
          <cell r="A241">
            <v>432</v>
          </cell>
          <cell r="B241" t="str">
            <v>Flávio Pereira</v>
          </cell>
          <cell r="C241" t="str">
            <v>Iniciado</v>
          </cell>
          <cell r="D241">
            <v>312195672</v>
          </cell>
          <cell r="E241" t="str">
            <v>EB de Eiriz, Paços de Ferreira - Equipa A</v>
          </cell>
        </row>
        <row r="242">
          <cell r="A242">
            <v>433</v>
          </cell>
          <cell r="B242" t="str">
            <v>Francisco José Correia</v>
          </cell>
          <cell r="C242" t="str">
            <v>Iniciado</v>
          </cell>
          <cell r="D242">
            <v>303489260</v>
          </cell>
          <cell r="E242" t="str">
            <v>EB de A Ver-o-Mar, Póvoa de Varzim</v>
          </cell>
        </row>
        <row r="243">
          <cell r="A243">
            <v>434</v>
          </cell>
          <cell r="B243" t="str">
            <v>Francisco Silva</v>
          </cell>
          <cell r="C243" t="str">
            <v>Iniciado NEE</v>
          </cell>
          <cell r="D243">
            <v>30400117</v>
          </cell>
          <cell r="E243" t="str">
            <v>EB António Correia Oliveira, Esposende</v>
          </cell>
        </row>
        <row r="244">
          <cell r="A244">
            <v>435</v>
          </cell>
          <cell r="B244" t="str">
            <v>Gonçalo Campos Ferreira</v>
          </cell>
          <cell r="C244" t="str">
            <v>Iniciado</v>
          </cell>
          <cell r="D244">
            <v>15361392</v>
          </cell>
          <cell r="E244" t="str">
            <v>ES de Castêlo da Maia, Maia</v>
          </cell>
        </row>
        <row r="245">
          <cell r="A245">
            <v>436</v>
          </cell>
          <cell r="B245" t="str">
            <v>Helder Pinho</v>
          </cell>
          <cell r="C245" t="str">
            <v>Iniciado</v>
          </cell>
          <cell r="D245">
            <v>15363874</v>
          </cell>
          <cell r="E245" t="str">
            <v>ES Augusto Gomes, Matosinhos</v>
          </cell>
        </row>
        <row r="246">
          <cell r="A246">
            <v>437</v>
          </cell>
          <cell r="B246" t="str">
            <v>Henrique Lopes</v>
          </cell>
          <cell r="C246" t="str">
            <v>Iniciado</v>
          </cell>
          <cell r="D246">
            <v>30681109</v>
          </cell>
          <cell r="E246" t="str">
            <v>EB Padre Joaquim Flores, Revelhe, Fafe B</v>
          </cell>
        </row>
        <row r="247">
          <cell r="A247">
            <v>438</v>
          </cell>
          <cell r="B247" t="str">
            <v>Henrique Maia</v>
          </cell>
          <cell r="C247" t="str">
            <v>Iniciado</v>
          </cell>
          <cell r="D247">
            <v>15365331</v>
          </cell>
          <cell r="E247" t="str">
            <v>ES Augusto Gomes, Matosinhos</v>
          </cell>
        </row>
        <row r="248">
          <cell r="A248">
            <v>439</v>
          </cell>
          <cell r="B248" t="str">
            <v>Ivo Alexandre Lopes</v>
          </cell>
          <cell r="C248" t="str">
            <v>Iniciado</v>
          </cell>
          <cell r="D248">
            <v>14939601</v>
          </cell>
          <cell r="E248" t="str">
            <v>ES de Castêlo da Maia, Maia</v>
          </cell>
        </row>
        <row r="249">
          <cell r="A249">
            <v>440</v>
          </cell>
          <cell r="B249" t="str">
            <v>João Barbosa</v>
          </cell>
          <cell r="C249" t="str">
            <v>Iniciado</v>
          </cell>
          <cell r="D249">
            <v>15759681</v>
          </cell>
          <cell r="E249" t="str">
            <v>EBS de Lordelo, Paredes</v>
          </cell>
        </row>
        <row r="250">
          <cell r="A250">
            <v>441</v>
          </cell>
          <cell r="B250" t="str">
            <v>João Carlos Oliveira Correia</v>
          </cell>
          <cell r="C250" t="str">
            <v>Iniciado</v>
          </cell>
          <cell r="D250">
            <v>15468828</v>
          </cell>
          <cell r="E250" t="str">
            <v>ES D. Sancho I, V. N. Famalicão</v>
          </cell>
        </row>
        <row r="251">
          <cell r="A251">
            <v>442</v>
          </cell>
          <cell r="B251" t="str">
            <v>João Carlos Ribeiro</v>
          </cell>
          <cell r="C251" t="str">
            <v>Iniciado</v>
          </cell>
          <cell r="D251">
            <v>30712258</v>
          </cell>
          <cell r="E251" t="str">
            <v>ES de Castêlo da Maia, Maia</v>
          </cell>
        </row>
        <row r="252">
          <cell r="A252">
            <v>443</v>
          </cell>
          <cell r="B252" t="str">
            <v>João Carvalho</v>
          </cell>
          <cell r="C252" t="str">
            <v>Iniciado</v>
          </cell>
          <cell r="D252" t="str">
            <v>306948354ZZ1</v>
          </cell>
          <cell r="E252" t="str">
            <v>EBS do Levante da Maia, Nogueira da Maia, Maia</v>
          </cell>
        </row>
        <row r="253">
          <cell r="A253">
            <v>444</v>
          </cell>
          <cell r="B253" t="str">
            <v>João Cruz</v>
          </cell>
          <cell r="C253" t="str">
            <v>Iniciado</v>
          </cell>
          <cell r="D253" t="str">
            <v>155706918ZZ6</v>
          </cell>
          <cell r="E253" t="str">
            <v>EBS do Levante da Maia, Nogueira da Maia, Maia</v>
          </cell>
        </row>
        <row r="254">
          <cell r="A254">
            <v>445</v>
          </cell>
          <cell r="B254" t="str">
            <v>João Pedro Martins</v>
          </cell>
          <cell r="C254" t="str">
            <v>Iniciado</v>
          </cell>
          <cell r="D254">
            <v>30564526</v>
          </cell>
          <cell r="E254" t="str">
            <v>EB Rosa Ramalho. Barcelinhos, Barcelos</v>
          </cell>
        </row>
        <row r="255">
          <cell r="A255">
            <v>446</v>
          </cell>
          <cell r="B255" t="str">
            <v>João Pedro Nunes</v>
          </cell>
          <cell r="C255" t="str">
            <v>Iniciado</v>
          </cell>
          <cell r="D255">
            <v>10217929</v>
          </cell>
          <cell r="E255" t="str">
            <v>EB São Lourenço, Ermesinde, Valongo</v>
          </cell>
        </row>
        <row r="256">
          <cell r="A256">
            <v>447</v>
          </cell>
          <cell r="B256" t="str">
            <v>João Pedro Silva</v>
          </cell>
          <cell r="C256" t="str">
            <v>Iniciado</v>
          </cell>
          <cell r="D256">
            <v>305662880</v>
          </cell>
          <cell r="E256" t="str">
            <v>EB de Lagares, Felgueiras - Equipa A</v>
          </cell>
        </row>
        <row r="257">
          <cell r="A257">
            <v>448</v>
          </cell>
          <cell r="B257" t="str">
            <v>Jonathan Marcos Domingos</v>
          </cell>
          <cell r="C257" t="str">
            <v>Iniciado</v>
          </cell>
          <cell r="D257">
            <v>310992456</v>
          </cell>
          <cell r="E257" t="str">
            <v>EB Leonardo Coimbra Filho, Porto</v>
          </cell>
        </row>
        <row r="258">
          <cell r="A258">
            <v>449</v>
          </cell>
          <cell r="B258" t="str">
            <v>Jorge Fernando</v>
          </cell>
          <cell r="C258" t="str">
            <v>Iniciado</v>
          </cell>
          <cell r="D258">
            <v>30319925</v>
          </cell>
          <cell r="E258" t="str">
            <v>EBS de Lordelo, Paredes</v>
          </cell>
        </row>
        <row r="259">
          <cell r="A259">
            <v>450</v>
          </cell>
          <cell r="B259" t="str">
            <v>José Francisco Ribeiro</v>
          </cell>
          <cell r="C259" t="str">
            <v>Iniciado</v>
          </cell>
          <cell r="D259">
            <v>305752316</v>
          </cell>
          <cell r="E259" t="str">
            <v>AE Ponte da Barca</v>
          </cell>
        </row>
        <row r="260">
          <cell r="A260">
            <v>451</v>
          </cell>
          <cell r="B260" t="str">
            <v>Jose Pedro Gomes</v>
          </cell>
          <cell r="C260" t="str">
            <v>Iniciado</v>
          </cell>
          <cell r="D260">
            <v>159984947</v>
          </cell>
          <cell r="E260" t="str">
            <v>EB de Lagares, Felgueiras - Equipa A</v>
          </cell>
        </row>
        <row r="261">
          <cell r="A261">
            <v>452</v>
          </cell>
          <cell r="B261" t="str">
            <v>José Pedro Gomes</v>
          </cell>
          <cell r="C261" t="str">
            <v>Iniciado</v>
          </cell>
          <cell r="D261">
            <v>30731534</v>
          </cell>
          <cell r="E261" t="str">
            <v>EB de Eiriz, Paços de Ferreira - Equipa A</v>
          </cell>
        </row>
        <row r="262">
          <cell r="A262">
            <v>453</v>
          </cell>
          <cell r="B262" t="str">
            <v>Leandro Jorge Teixeira</v>
          </cell>
          <cell r="C262" t="str">
            <v>Iniciado</v>
          </cell>
          <cell r="D262">
            <v>15932929</v>
          </cell>
          <cell r="E262" t="str">
            <v>AE Ponte da Barca</v>
          </cell>
        </row>
        <row r="263">
          <cell r="A263">
            <v>454</v>
          </cell>
          <cell r="B263" t="str">
            <v>Leandro Leonardo Oliveira</v>
          </cell>
          <cell r="C263" t="str">
            <v>Iniciado</v>
          </cell>
          <cell r="D263">
            <v>304296686</v>
          </cell>
          <cell r="E263" t="str">
            <v>EB Maria Pais Ribeiro - A Ribeirinha, Macieira, Vila do Conde- Equipa A</v>
          </cell>
        </row>
        <row r="264">
          <cell r="A264">
            <v>455</v>
          </cell>
          <cell r="B264" t="str">
            <v>Leandro Pereira Soares</v>
          </cell>
          <cell r="C264" t="str">
            <v>Iniciado</v>
          </cell>
          <cell r="D264">
            <v>302847090</v>
          </cell>
          <cell r="E264" t="str">
            <v>AE Arcozelo, Ponte de Lima</v>
          </cell>
        </row>
        <row r="265">
          <cell r="A265">
            <v>456</v>
          </cell>
          <cell r="B265" t="str">
            <v>Luís Carlos Gomes</v>
          </cell>
          <cell r="C265" t="str">
            <v>Iniciado</v>
          </cell>
          <cell r="D265">
            <v>306995239</v>
          </cell>
          <cell r="E265" t="str">
            <v>EB de Lagares, Felgueiras - Equipa A</v>
          </cell>
        </row>
        <row r="266">
          <cell r="A266">
            <v>457</v>
          </cell>
          <cell r="B266" t="str">
            <v>Manuel Gomes</v>
          </cell>
          <cell r="C266" t="str">
            <v>Iniciado</v>
          </cell>
          <cell r="D266">
            <v>300686234</v>
          </cell>
          <cell r="E266" t="str">
            <v>EB de Eiriz, Paços de Ferreira - Equipa A</v>
          </cell>
        </row>
        <row r="267">
          <cell r="A267">
            <v>458</v>
          </cell>
          <cell r="B267" t="str">
            <v>Marco João Rodrigues</v>
          </cell>
          <cell r="C267" t="str">
            <v>Iniciado</v>
          </cell>
          <cell r="D267">
            <v>30194065</v>
          </cell>
          <cell r="E267" t="str">
            <v>EB de Arões - Santa Cristina, Fafe B</v>
          </cell>
        </row>
        <row r="268">
          <cell r="A268">
            <v>459</v>
          </cell>
          <cell r="B268" t="str">
            <v>Marco Octávio Lopes</v>
          </cell>
          <cell r="C268" t="str">
            <v>Iniciado</v>
          </cell>
          <cell r="D268">
            <v>30082781</v>
          </cell>
          <cell r="E268" t="str">
            <v>EB São Lourenço, Ermesinde, Valongo</v>
          </cell>
        </row>
        <row r="269">
          <cell r="A269">
            <v>460</v>
          </cell>
          <cell r="B269" t="str">
            <v>Maurício Daniel Pereira</v>
          </cell>
          <cell r="C269" t="str">
            <v>Iniciado</v>
          </cell>
          <cell r="D269">
            <v>15750577</v>
          </cell>
          <cell r="E269" t="str">
            <v>EB de Lagares, Felgueiras - Equipa A</v>
          </cell>
        </row>
        <row r="270">
          <cell r="A270">
            <v>461</v>
          </cell>
          <cell r="B270" t="str">
            <v>Micael Silva Teixeira</v>
          </cell>
          <cell r="C270" t="str">
            <v>Iniciado</v>
          </cell>
          <cell r="D270">
            <v>302429980</v>
          </cell>
          <cell r="E270" t="str">
            <v>EB de Lagares, Felgueiras - Equipa A</v>
          </cell>
        </row>
        <row r="271">
          <cell r="A271">
            <v>462</v>
          </cell>
          <cell r="B271" t="str">
            <v>Miguel Barbosa Gomes</v>
          </cell>
          <cell r="C271" t="str">
            <v>Iniciado</v>
          </cell>
          <cell r="D271">
            <v>303240377</v>
          </cell>
          <cell r="E271" t="str">
            <v>AE Ponte da Barca</v>
          </cell>
        </row>
        <row r="272">
          <cell r="A272">
            <v>463</v>
          </cell>
          <cell r="B272" t="str">
            <v>Miguel Costa Monteiro</v>
          </cell>
          <cell r="C272" t="str">
            <v>Iniciado</v>
          </cell>
          <cell r="D272">
            <v>159790484</v>
          </cell>
          <cell r="E272" t="str">
            <v>ES de Marco de Canaveses</v>
          </cell>
        </row>
        <row r="273">
          <cell r="A273">
            <v>464</v>
          </cell>
          <cell r="B273" t="str">
            <v>Miguel Fernandes</v>
          </cell>
          <cell r="C273" t="str">
            <v>Iniciado</v>
          </cell>
          <cell r="D273">
            <v>308609689</v>
          </cell>
          <cell r="E273" t="str">
            <v>ES de Valongo</v>
          </cell>
        </row>
        <row r="274">
          <cell r="A274">
            <v>465</v>
          </cell>
          <cell r="B274" t="str">
            <v>Paulo Alexandre Matos</v>
          </cell>
          <cell r="C274" t="str">
            <v>Iniciado</v>
          </cell>
          <cell r="D274">
            <v>30152797</v>
          </cell>
          <cell r="E274" t="str">
            <v>AE Arcozelo, Ponte de Lima</v>
          </cell>
        </row>
        <row r="275">
          <cell r="A275">
            <v>466</v>
          </cell>
          <cell r="B275" t="str">
            <v>Pedro Alexandre Ferreira Gomes</v>
          </cell>
          <cell r="C275" t="str">
            <v>Iniciado</v>
          </cell>
          <cell r="D275">
            <v>30678880</v>
          </cell>
          <cell r="E275" t="str">
            <v>EB de Eiriz, Paços de Ferreira - Equipa B</v>
          </cell>
        </row>
        <row r="276">
          <cell r="A276">
            <v>467</v>
          </cell>
          <cell r="B276" t="str">
            <v>Pedro Alexandre Gomes</v>
          </cell>
          <cell r="C276" t="str">
            <v>Iniciado</v>
          </cell>
          <cell r="D276">
            <v>30678880</v>
          </cell>
          <cell r="E276" t="str">
            <v>EB de Eiriz, Paços de Ferreira - Equipa A</v>
          </cell>
        </row>
        <row r="277">
          <cell r="A277">
            <v>468</v>
          </cell>
          <cell r="B277" t="str">
            <v>Pedro Dinis Oliveira</v>
          </cell>
          <cell r="C277" t="str">
            <v>Iniciado</v>
          </cell>
          <cell r="D277">
            <v>145197263</v>
          </cell>
          <cell r="E277" t="str">
            <v>EB Maria Pais Ribeiro - A Ribeirinha, Macieira, Vila do Conde - Equipa B</v>
          </cell>
        </row>
        <row r="278">
          <cell r="A278">
            <v>469</v>
          </cell>
          <cell r="B278" t="str">
            <v>Pedro Leal</v>
          </cell>
          <cell r="C278" t="str">
            <v>Iniciado</v>
          </cell>
          <cell r="D278" t="str">
            <v>307071138zz5</v>
          </cell>
          <cell r="E278" t="str">
            <v>EBS de Lordelo, Paredes</v>
          </cell>
        </row>
        <row r="279">
          <cell r="A279">
            <v>470</v>
          </cell>
          <cell r="B279" t="str">
            <v>Pedro Manuel Gomes</v>
          </cell>
          <cell r="C279" t="str">
            <v>Iniciado</v>
          </cell>
          <cell r="D279">
            <v>30241114</v>
          </cell>
          <cell r="E279" t="str">
            <v>AE Arcozelo, Ponte de Lima</v>
          </cell>
        </row>
        <row r="280">
          <cell r="A280">
            <v>471</v>
          </cell>
          <cell r="B280" t="str">
            <v>Pedro Miguel Gomes</v>
          </cell>
          <cell r="C280" t="str">
            <v>Iniciado</v>
          </cell>
          <cell r="D280">
            <v>30150737</v>
          </cell>
          <cell r="E280" t="str">
            <v>EBS À Beira Douro, Medas, Gondomar</v>
          </cell>
        </row>
        <row r="281">
          <cell r="A281">
            <v>472</v>
          </cell>
          <cell r="B281" t="str">
            <v>Roberto Manuel Lima Martins</v>
          </cell>
          <cell r="C281" t="str">
            <v>Iniciado</v>
          </cell>
          <cell r="D281">
            <v>306227843</v>
          </cell>
          <cell r="E281" t="str">
            <v>EB de Eiriz, Paços de Ferreira - Equipa B</v>
          </cell>
        </row>
        <row r="282">
          <cell r="A282">
            <v>473</v>
          </cell>
          <cell r="B282" t="str">
            <v>Rodrigo Carvalho</v>
          </cell>
          <cell r="C282" t="str">
            <v>Iniciado</v>
          </cell>
          <cell r="D282">
            <v>15345623</v>
          </cell>
          <cell r="E282" t="str">
            <v>ES Augusto Gomes, Matosinhos</v>
          </cell>
        </row>
        <row r="283">
          <cell r="A283">
            <v>474</v>
          </cell>
          <cell r="B283" t="str">
            <v>Ruben Daniel Gomes</v>
          </cell>
          <cell r="C283" t="str">
            <v>Iniciado</v>
          </cell>
          <cell r="D283">
            <v>15138601</v>
          </cell>
          <cell r="E283" t="str">
            <v>EB de Arões - Santa Cristina, Fafe B</v>
          </cell>
        </row>
        <row r="284">
          <cell r="A284">
            <v>475</v>
          </cell>
          <cell r="B284" t="str">
            <v>Rui Filipe Mendes</v>
          </cell>
          <cell r="C284" t="str">
            <v>Iniciado</v>
          </cell>
          <cell r="D284">
            <v>157616681</v>
          </cell>
          <cell r="E284" t="str">
            <v>EB de Lagares, Felgueiras - Equipa A</v>
          </cell>
        </row>
        <row r="285">
          <cell r="A285">
            <v>476</v>
          </cell>
          <cell r="B285" t="str">
            <v>Rui Jorge Alves</v>
          </cell>
          <cell r="C285" t="str">
            <v>Iniciado</v>
          </cell>
          <cell r="D285">
            <v>153895535</v>
          </cell>
          <cell r="E285" t="str">
            <v>EB de A Ver-o-Mar, Póvoa de Varzim</v>
          </cell>
        </row>
        <row r="286">
          <cell r="A286">
            <v>477</v>
          </cell>
          <cell r="B286" t="str">
            <v>Rui Marcelo Pereira</v>
          </cell>
          <cell r="C286" t="str">
            <v>Iniciado</v>
          </cell>
          <cell r="D286">
            <v>306383713</v>
          </cell>
          <cell r="E286" t="str">
            <v>EB de Lagares, Felgueiras - Equipa A</v>
          </cell>
        </row>
        <row r="287">
          <cell r="A287">
            <v>478</v>
          </cell>
          <cell r="B287" t="str">
            <v>Rui Pedro Barros Carvalho</v>
          </cell>
          <cell r="C287" t="str">
            <v>Iniciado</v>
          </cell>
          <cell r="D287" t="str">
            <v>30283614 4ZZ0</v>
          </cell>
          <cell r="E287" t="str">
            <v>ES D. Sancho I, V. N. Famalicão</v>
          </cell>
        </row>
        <row r="288">
          <cell r="A288">
            <v>479</v>
          </cell>
          <cell r="B288" t="str">
            <v>Rui Pedro Pinto</v>
          </cell>
          <cell r="C288" t="str">
            <v>Iniciado</v>
          </cell>
          <cell r="D288">
            <v>303014229</v>
          </cell>
          <cell r="E288" t="str">
            <v>EB de Lagares, Felgueiras - Equipa A</v>
          </cell>
        </row>
        <row r="289">
          <cell r="A289">
            <v>480</v>
          </cell>
          <cell r="B289" t="str">
            <v>Silvério Manuel Carneiro</v>
          </cell>
          <cell r="C289" t="str">
            <v>Iniciado</v>
          </cell>
          <cell r="D289">
            <v>30258066</v>
          </cell>
          <cell r="E289" t="str">
            <v>ES de Marco de Canaveses</v>
          </cell>
        </row>
        <row r="290">
          <cell r="A290">
            <v>481</v>
          </cell>
          <cell r="B290" t="str">
            <v>Telmo Silva</v>
          </cell>
          <cell r="C290" t="str">
            <v>Iniciado</v>
          </cell>
          <cell r="D290">
            <v>30324113</v>
          </cell>
          <cell r="E290" t="str">
            <v>EBS de Lordelo, Paredes</v>
          </cell>
        </row>
        <row r="291">
          <cell r="A291">
            <v>482</v>
          </cell>
          <cell r="B291" t="str">
            <v>Tiago Alexandre Azevedo Ferreira</v>
          </cell>
          <cell r="C291" t="str">
            <v>Iniciado</v>
          </cell>
          <cell r="D291">
            <v>307323943</v>
          </cell>
          <cell r="E291" t="str">
            <v>EB de Eiriz, Paços de Ferreira - Equipa A</v>
          </cell>
        </row>
        <row r="292">
          <cell r="A292">
            <v>483</v>
          </cell>
          <cell r="B292" t="str">
            <v>Tiago André Moreira</v>
          </cell>
          <cell r="C292" t="str">
            <v>Iniciado</v>
          </cell>
          <cell r="D292">
            <v>157957446</v>
          </cell>
          <cell r="E292" t="str">
            <v>EB de A Ver-o-Mar, Póvoa de Varzim</v>
          </cell>
        </row>
        <row r="293">
          <cell r="A293">
            <v>484</v>
          </cell>
          <cell r="B293" t="str">
            <v>Tiago André Oliveira</v>
          </cell>
          <cell r="C293" t="str">
            <v>Iniciado</v>
          </cell>
          <cell r="D293">
            <v>30575353</v>
          </cell>
          <cell r="E293" t="str">
            <v>AE António Feijó</v>
          </cell>
        </row>
        <row r="294">
          <cell r="A294">
            <v>485</v>
          </cell>
          <cell r="B294" t="str">
            <v>Tiago Gomes</v>
          </cell>
          <cell r="C294" t="str">
            <v>Iniciado</v>
          </cell>
          <cell r="D294" t="str">
            <v>154930288ZZ5</v>
          </cell>
          <cell r="E294" t="str">
            <v>EBS do Levante da Maia, Nogueira da Maia, Maia</v>
          </cell>
        </row>
        <row r="295">
          <cell r="A295">
            <v>486</v>
          </cell>
          <cell r="B295" t="str">
            <v>Tiago Palmeiro Carvalho</v>
          </cell>
          <cell r="C295" t="str">
            <v>Iniciado</v>
          </cell>
          <cell r="D295">
            <v>151898561</v>
          </cell>
          <cell r="E295" t="str">
            <v>EB de A Ver-o-Mar, Póvoa de Varzim</v>
          </cell>
        </row>
        <row r="296">
          <cell r="A296">
            <v>487</v>
          </cell>
          <cell r="B296" t="str">
            <v>Vítor Hugo Monteiro</v>
          </cell>
          <cell r="C296" t="str">
            <v>Iniciado</v>
          </cell>
          <cell r="D296">
            <v>303364726</v>
          </cell>
          <cell r="E296" t="str">
            <v>EB de Lagares, Felgueiras - Equipa A</v>
          </cell>
        </row>
        <row r="297">
          <cell r="A297">
            <v>491</v>
          </cell>
          <cell r="B297" t="str">
            <v>Frederico Dias dos Santos</v>
          </cell>
          <cell r="C297" t="str">
            <v>Iniciado</v>
          </cell>
          <cell r="D297">
            <v>304643904</v>
          </cell>
          <cell r="E297" t="str">
            <v>EB de Eiriz, Paços de Ferreira - Equipa A</v>
          </cell>
        </row>
        <row r="298">
          <cell r="A298">
            <v>492</v>
          </cell>
          <cell r="B298" t="str">
            <v>Diogo Filipe Coelho</v>
          </cell>
          <cell r="C298" t="str">
            <v>Iniciado</v>
          </cell>
          <cell r="D298">
            <v>30674716</v>
          </cell>
          <cell r="E298" t="str">
            <v>EB São Lourenço, Ermesinde, Valongo</v>
          </cell>
        </row>
        <row r="299">
          <cell r="A299">
            <v>497</v>
          </cell>
        </row>
        <row r="308">
          <cell r="A308" t="str">
            <v>INI Fem</v>
          </cell>
        </row>
        <row r="309">
          <cell r="A309">
            <v>501</v>
          </cell>
          <cell r="B309" t="str">
            <v>Claúdia Isabel Costa</v>
          </cell>
          <cell r="C309" t="str">
            <v>Iniciado</v>
          </cell>
          <cell r="D309">
            <v>30230327</v>
          </cell>
          <cell r="E309" t="str">
            <v>EB de Arões - Santa Cristina, Fafe A</v>
          </cell>
        </row>
        <row r="310">
          <cell r="A310">
            <v>502</v>
          </cell>
          <cell r="B310" t="str">
            <v>Cristiana Lopes Ferreira</v>
          </cell>
          <cell r="C310" t="str">
            <v>Iniciado</v>
          </cell>
          <cell r="D310">
            <v>30348153</v>
          </cell>
          <cell r="E310" t="str">
            <v>EB de Arões - Santa Cristina, Fafe B</v>
          </cell>
        </row>
        <row r="311">
          <cell r="A311">
            <v>503</v>
          </cell>
          <cell r="B311" t="str">
            <v>Diana Sofia Soares</v>
          </cell>
          <cell r="C311" t="str">
            <v>Iniciado</v>
          </cell>
          <cell r="D311">
            <v>30626043</v>
          </cell>
          <cell r="E311" t="str">
            <v>EB de Arões - Santa Cristina, Fafe A</v>
          </cell>
        </row>
        <row r="312">
          <cell r="A312">
            <v>504</v>
          </cell>
          <cell r="B312" t="str">
            <v>Isabel Alexandra Queirós</v>
          </cell>
          <cell r="C312" t="str">
            <v>Iniciado</v>
          </cell>
          <cell r="D312">
            <v>306988550</v>
          </cell>
          <cell r="E312" t="str">
            <v>ES de Marco de Canaveses</v>
          </cell>
        </row>
        <row r="313">
          <cell r="A313">
            <v>505</v>
          </cell>
          <cell r="B313" t="str">
            <v>Jéssica Martins Pinto</v>
          </cell>
          <cell r="C313" t="str">
            <v>Iniciado</v>
          </cell>
          <cell r="D313">
            <v>304157791</v>
          </cell>
          <cell r="E313" t="str">
            <v>EB de A Ver-o-Mar, Póvoa de Varzim</v>
          </cell>
        </row>
        <row r="314">
          <cell r="A314">
            <v>506</v>
          </cell>
          <cell r="B314" t="str">
            <v>Joana Paula Pinheiro</v>
          </cell>
          <cell r="C314" t="str">
            <v>Iniciado</v>
          </cell>
          <cell r="D314">
            <v>30137889</v>
          </cell>
          <cell r="E314" t="str">
            <v>EB Maria Pais Ribeiro - A Ribeirinha, Macieira, Vila do Conde- Equipa A</v>
          </cell>
        </row>
        <row r="315">
          <cell r="A315">
            <v>507</v>
          </cell>
          <cell r="B315" t="str">
            <v>Raquel Silva Queirós</v>
          </cell>
          <cell r="C315" t="str">
            <v>Iniciado</v>
          </cell>
          <cell r="D315">
            <v>151771842</v>
          </cell>
          <cell r="E315" t="str">
            <v>ES de Castêlo da Maia, Maia</v>
          </cell>
        </row>
        <row r="324">
          <cell r="A324" t="str">
            <v>JUV Masc</v>
          </cell>
        </row>
        <row r="325">
          <cell r="A325">
            <v>602</v>
          </cell>
          <cell r="B325" t="str">
            <v>RUI SILVA</v>
          </cell>
          <cell r="C325" t="str">
            <v>Juvenil</v>
          </cell>
          <cell r="D325">
            <v>156913100</v>
          </cell>
          <cell r="E325" t="str">
            <v>AE INFIAS VIZELA</v>
          </cell>
        </row>
        <row r="326">
          <cell r="A326">
            <v>691</v>
          </cell>
          <cell r="B326" t="str">
            <v>Pedro Borges</v>
          </cell>
          <cell r="C326" t="str">
            <v>Juvenil</v>
          </cell>
          <cell r="D326">
            <v>15933442</v>
          </cell>
          <cell r="E326" t="str">
            <v>ES de Ínfias, Vizela</v>
          </cell>
        </row>
        <row r="327">
          <cell r="A327">
            <v>604</v>
          </cell>
          <cell r="B327" t="str">
            <v>DIOGO BENTO 9D</v>
          </cell>
          <cell r="C327" t="str">
            <v>Juvenil</v>
          </cell>
          <cell r="D327">
            <v>30183801</v>
          </cell>
          <cell r="E327" t="str">
            <v>AE INFIAS VIZELA</v>
          </cell>
        </row>
        <row r="328">
          <cell r="A328">
            <v>605</v>
          </cell>
          <cell r="B328" t="str">
            <v>FÁBIO LIMA 91A</v>
          </cell>
          <cell r="C328" t="str">
            <v>Juvenil</v>
          </cell>
          <cell r="E328" t="str">
            <v>AE INFIAS VIZELA</v>
          </cell>
        </row>
        <row r="329">
          <cell r="A329">
            <v>606</v>
          </cell>
          <cell r="B329" t="str">
            <v>rui paredes</v>
          </cell>
          <cell r="C329" t="str">
            <v>Juvenil</v>
          </cell>
          <cell r="D329" t="str">
            <v>303460164zz9</v>
          </cell>
          <cell r="E329" t="str">
            <v>AE SANTOS SIMÕES</v>
          </cell>
        </row>
        <row r="330">
          <cell r="A330">
            <v>695</v>
          </cell>
          <cell r="B330" t="str">
            <v>Ruben Rafael Nogueira</v>
          </cell>
          <cell r="C330" t="str">
            <v>Juvenil</v>
          </cell>
          <cell r="D330">
            <v>300410050</v>
          </cell>
          <cell r="E330" t="str">
            <v>ES Santos Simões, Guimarães</v>
          </cell>
        </row>
        <row r="331">
          <cell r="A331">
            <v>696</v>
          </cell>
          <cell r="B331" t="str">
            <v>Pedro Miguel Lopes</v>
          </cell>
          <cell r="C331" t="str">
            <v>Juvenil</v>
          </cell>
          <cell r="D331">
            <v>15981051</v>
          </cell>
          <cell r="E331" t="str">
            <v>ES Santos Simões, Guimarães</v>
          </cell>
        </row>
        <row r="332">
          <cell r="A332">
            <v>609</v>
          </cell>
          <cell r="B332" t="str">
            <v>andré ribeiro</v>
          </cell>
          <cell r="C332" t="str">
            <v>Juvenil</v>
          </cell>
          <cell r="D332" t="str">
            <v>148094643zz</v>
          </cell>
          <cell r="E332" t="str">
            <v>AE SANTOS SIMÕES</v>
          </cell>
        </row>
        <row r="333">
          <cell r="A333">
            <v>697</v>
          </cell>
          <cell r="B333" t="str">
            <v>Miguel Ângelo Fernandes</v>
          </cell>
          <cell r="C333" t="str">
            <v>Juvenil</v>
          </cell>
          <cell r="D333">
            <v>300230338</v>
          </cell>
          <cell r="E333" t="str">
            <v>ES Santos Simões, Guimarães</v>
          </cell>
        </row>
        <row r="334">
          <cell r="A334">
            <v>698</v>
          </cell>
          <cell r="B334" t="str">
            <v>João Pedro Miranda</v>
          </cell>
          <cell r="C334" t="str">
            <v>Juvenil</v>
          </cell>
          <cell r="D334">
            <v>30031646</v>
          </cell>
          <cell r="E334" t="str">
            <v>ES Santos Simões, Guimarães</v>
          </cell>
        </row>
        <row r="335">
          <cell r="A335">
            <v>699</v>
          </cell>
          <cell r="B335" t="str">
            <v>Carlos Martins</v>
          </cell>
          <cell r="C335" t="str">
            <v>Juvenil</v>
          </cell>
          <cell r="D335">
            <v>156397684</v>
          </cell>
          <cell r="E335" t="str">
            <v>ES Martins Sarmento, Guimarães</v>
          </cell>
        </row>
        <row r="336">
          <cell r="A336">
            <v>615</v>
          </cell>
          <cell r="B336" t="str">
            <v>Luis Pedro Santos</v>
          </cell>
          <cell r="C336" t="str">
            <v>Juvenil</v>
          </cell>
          <cell r="D336">
            <v>15860576</v>
          </cell>
          <cell r="E336" t="str">
            <v>ES Martins Sarmento, Guimarães</v>
          </cell>
        </row>
        <row r="337">
          <cell r="A337">
            <v>616</v>
          </cell>
          <cell r="B337" t="str">
            <v>Rui Filipe Martins</v>
          </cell>
          <cell r="C337" t="str">
            <v>Juvenil</v>
          </cell>
          <cell r="D337">
            <v>15031801</v>
          </cell>
          <cell r="E337" t="str">
            <v>ES Martins Sarmento, Guimarães</v>
          </cell>
        </row>
        <row r="338">
          <cell r="A338">
            <v>692</v>
          </cell>
          <cell r="B338" t="str">
            <v>Cláudio Bessa</v>
          </cell>
          <cell r="C338" t="str">
            <v>Juvenil</v>
          </cell>
          <cell r="D338">
            <v>15621400</v>
          </cell>
          <cell r="E338" t="str">
            <v>ES de Valongo</v>
          </cell>
        </row>
        <row r="339">
          <cell r="A339">
            <v>693</v>
          </cell>
          <cell r="B339" t="str">
            <v>Diogo Soares</v>
          </cell>
          <cell r="C339" t="str">
            <v>Juvenil</v>
          </cell>
          <cell r="D339">
            <v>14350667</v>
          </cell>
          <cell r="E339" t="str">
            <v>ES de Valongo</v>
          </cell>
        </row>
        <row r="340">
          <cell r="A340">
            <v>694</v>
          </cell>
          <cell r="B340" t="str">
            <v>João Ferreira</v>
          </cell>
          <cell r="C340" t="str">
            <v>Juvenil</v>
          </cell>
          <cell r="D340">
            <v>155507834</v>
          </cell>
          <cell r="E340" t="str">
            <v>ES de Valongo</v>
          </cell>
        </row>
        <row r="341">
          <cell r="A341">
            <v>620</v>
          </cell>
          <cell r="B341" t="str">
            <v>Leandro Dias</v>
          </cell>
          <cell r="C341" t="str">
            <v>Juvenil</v>
          </cell>
          <cell r="D341">
            <v>15573094</v>
          </cell>
          <cell r="E341" t="str">
            <v>ES VALONGO</v>
          </cell>
        </row>
        <row r="342">
          <cell r="A342">
            <v>621</v>
          </cell>
          <cell r="B342" t="str">
            <v>Nuno Silva</v>
          </cell>
          <cell r="C342" t="str">
            <v>Juvenil</v>
          </cell>
          <cell r="D342">
            <v>15215734</v>
          </cell>
          <cell r="E342" t="str">
            <v>ES VALONGO</v>
          </cell>
        </row>
        <row r="343">
          <cell r="A343">
            <v>622</v>
          </cell>
          <cell r="B343" t="str">
            <v>José Miguel Meireles</v>
          </cell>
          <cell r="C343" t="str">
            <v>Juvenil</v>
          </cell>
          <cell r="D343">
            <v>10549375</v>
          </cell>
          <cell r="E343" t="str">
            <v>ES VALONGO</v>
          </cell>
        </row>
        <row r="344">
          <cell r="A344">
            <v>689</v>
          </cell>
          <cell r="B344" t="str">
            <v>Pedro Pereira</v>
          </cell>
          <cell r="C344" t="str">
            <v>Juvenil</v>
          </cell>
          <cell r="D344">
            <v>15966728</v>
          </cell>
          <cell r="E344" t="str">
            <v>EB Padre Joaquim Flores, Revelhe, Fafe B</v>
          </cell>
        </row>
        <row r="345">
          <cell r="A345">
            <v>624</v>
          </cell>
          <cell r="B345" t="str">
            <v>Ricardo Silva</v>
          </cell>
          <cell r="C345" t="str">
            <v>Juvenil</v>
          </cell>
          <cell r="D345">
            <v>15223699</v>
          </cell>
          <cell r="E345" t="str">
            <v>EBI Pe JOAQUIM FLORES</v>
          </cell>
        </row>
        <row r="346">
          <cell r="A346">
            <v>625</v>
          </cell>
          <cell r="B346" t="str">
            <v>Tiago José Silva</v>
          </cell>
          <cell r="C346" t="str">
            <v>Juvenil</v>
          </cell>
          <cell r="D346">
            <v>15956264</v>
          </cell>
          <cell r="E346" t="str">
            <v>ES de Barcelinhos, Barcelos</v>
          </cell>
        </row>
        <row r="347">
          <cell r="A347">
            <v>626</v>
          </cell>
          <cell r="B347" t="str">
            <v>David Ferreira Dias</v>
          </cell>
          <cell r="C347" t="str">
            <v>Juvenil</v>
          </cell>
          <cell r="D347">
            <v>157974464</v>
          </cell>
          <cell r="E347" t="str">
            <v>ES de Barcelinhos, Barcelos</v>
          </cell>
        </row>
        <row r="348">
          <cell r="A348">
            <v>627</v>
          </cell>
          <cell r="B348" t="str">
            <v>Paulo Miguel Figueiredo</v>
          </cell>
          <cell r="C348" t="str">
            <v>Juvenil</v>
          </cell>
          <cell r="D348">
            <v>159267226</v>
          </cell>
          <cell r="E348" t="str">
            <v>ES de Barcelinhos, Barcelos</v>
          </cell>
        </row>
        <row r="349">
          <cell r="A349">
            <v>628</v>
          </cell>
          <cell r="B349" t="str">
            <v>Paulo Jorge Pereira</v>
          </cell>
          <cell r="C349" t="str">
            <v>Juvenil</v>
          </cell>
          <cell r="D349">
            <v>159756820</v>
          </cell>
          <cell r="E349" t="str">
            <v>ES de Barcelinhos, Barcelos</v>
          </cell>
        </row>
        <row r="350">
          <cell r="A350">
            <v>629</v>
          </cell>
          <cell r="B350" t="str">
            <v>João Pedro Ferreira</v>
          </cell>
          <cell r="C350" t="str">
            <v>Juvenil</v>
          </cell>
          <cell r="D350">
            <v>15476580</v>
          </cell>
          <cell r="E350" t="str">
            <v>ES de Barcelinhos, Barcelos</v>
          </cell>
        </row>
        <row r="351">
          <cell r="A351">
            <v>630</v>
          </cell>
          <cell r="B351" t="str">
            <v>Tiago Alexandre Araújo</v>
          </cell>
          <cell r="C351" t="str">
            <v>Juvenil</v>
          </cell>
          <cell r="D351">
            <v>14575329</v>
          </cell>
          <cell r="E351" t="str">
            <v>ES de Ínfias, Vizela</v>
          </cell>
        </row>
        <row r="352">
          <cell r="A352">
            <v>631</v>
          </cell>
          <cell r="B352" t="str">
            <v>André Filipe Oliveira</v>
          </cell>
          <cell r="C352" t="str">
            <v>Juvenil</v>
          </cell>
          <cell r="D352" t="str">
            <v>145058387ZZ9</v>
          </cell>
          <cell r="E352" t="str">
            <v>EBS Fontes Pereira de Melo, Porto</v>
          </cell>
        </row>
        <row r="353">
          <cell r="A353">
            <v>632</v>
          </cell>
          <cell r="B353" t="str">
            <v>André José Costa</v>
          </cell>
          <cell r="C353" t="str">
            <v>Juvenil</v>
          </cell>
          <cell r="D353">
            <v>15904249</v>
          </cell>
          <cell r="E353" t="str">
            <v>AE Arcozelo, Ponte de Lima</v>
          </cell>
        </row>
        <row r="354">
          <cell r="A354">
            <v>633</v>
          </cell>
          <cell r="B354" t="str">
            <v>António Carlos Costa</v>
          </cell>
          <cell r="C354" t="str">
            <v>Juvenil</v>
          </cell>
          <cell r="D354">
            <v>30041937</v>
          </cell>
          <cell r="E354" t="str">
            <v>AE Arcozelo, Ponte de Lima</v>
          </cell>
        </row>
        <row r="355">
          <cell r="A355">
            <v>634</v>
          </cell>
          <cell r="B355" t="str">
            <v>António guerreiro Lopes</v>
          </cell>
          <cell r="C355" t="str">
            <v>Juvenil</v>
          </cell>
          <cell r="E355" t="str">
            <v>Colégio de Campos</v>
          </cell>
        </row>
        <row r="356">
          <cell r="A356">
            <v>635</v>
          </cell>
          <cell r="B356" t="str">
            <v>Bruno Filipe Ferreira</v>
          </cell>
          <cell r="C356" t="str">
            <v>Juvenil</v>
          </cell>
          <cell r="D356">
            <v>14766507</v>
          </cell>
          <cell r="E356" t="str">
            <v>ES de Marco de Canaveses</v>
          </cell>
        </row>
        <row r="357">
          <cell r="A357">
            <v>636</v>
          </cell>
          <cell r="B357" t="str">
            <v>Bruno Machado</v>
          </cell>
          <cell r="C357" t="str">
            <v>Juvenil</v>
          </cell>
          <cell r="D357" t="str">
            <v>152640770zz7</v>
          </cell>
          <cell r="E357" t="str">
            <v>EBS de Lordelo, Paredes</v>
          </cell>
        </row>
        <row r="358">
          <cell r="A358">
            <v>637</v>
          </cell>
          <cell r="B358" t="str">
            <v>Bruno Miguel Ribeiro</v>
          </cell>
          <cell r="C358" t="str">
            <v>Juvenil</v>
          </cell>
          <cell r="D358">
            <v>15280189</v>
          </cell>
          <cell r="E358" t="str">
            <v>EBS À Beira Douro, Medas, Gondomar</v>
          </cell>
        </row>
        <row r="359">
          <cell r="A359">
            <v>638</v>
          </cell>
          <cell r="B359" t="str">
            <v>Bruno Silva</v>
          </cell>
          <cell r="C359" t="str">
            <v>Juvenil</v>
          </cell>
          <cell r="D359">
            <v>15643407</v>
          </cell>
          <cell r="E359" t="str">
            <v>ES de Valongo</v>
          </cell>
        </row>
        <row r="360">
          <cell r="A360">
            <v>639</v>
          </cell>
          <cell r="B360" t="str">
            <v>Carlos Manuel Lopes</v>
          </cell>
          <cell r="C360" t="str">
            <v>Juvenil</v>
          </cell>
          <cell r="D360">
            <v>15576607</v>
          </cell>
          <cell r="E360" t="str">
            <v>ES de Barcelinhos, Barcelos</v>
          </cell>
        </row>
        <row r="361">
          <cell r="A361">
            <v>640</v>
          </cell>
          <cell r="B361" t="str">
            <v>Carlos Rafael Costa</v>
          </cell>
          <cell r="C361" t="str">
            <v>Juvenil</v>
          </cell>
          <cell r="D361">
            <v>15390856</v>
          </cell>
          <cell r="E361" t="str">
            <v>AE Ponte da Barca</v>
          </cell>
        </row>
        <row r="362">
          <cell r="A362">
            <v>641</v>
          </cell>
          <cell r="B362" t="str">
            <v>Damião Oliveira Rebelo</v>
          </cell>
          <cell r="C362" t="str">
            <v>Juvenil</v>
          </cell>
          <cell r="D362">
            <v>14531756</v>
          </cell>
          <cell r="E362" t="str">
            <v>ES Martins Sarmento, Guimarães</v>
          </cell>
        </row>
        <row r="363">
          <cell r="A363">
            <v>642</v>
          </cell>
          <cell r="B363" t="str">
            <v>Diogo Henrique Barros</v>
          </cell>
          <cell r="C363" t="str">
            <v>Juvenil</v>
          </cell>
          <cell r="D363">
            <v>30069892</v>
          </cell>
          <cell r="E363" t="str">
            <v>AE Arcozelo, Ponte de Lima</v>
          </cell>
        </row>
        <row r="364">
          <cell r="A364">
            <v>643</v>
          </cell>
          <cell r="B364" t="str">
            <v>Diogo Miguel Jesus</v>
          </cell>
          <cell r="C364" t="str">
            <v>Juvenil</v>
          </cell>
          <cell r="D364" t="str">
            <v>154729604ZZ8</v>
          </cell>
          <cell r="E364" t="str">
            <v>EBS Fontes Pereira de Melo, Porto</v>
          </cell>
        </row>
        <row r="365">
          <cell r="A365">
            <v>644</v>
          </cell>
          <cell r="B365" t="str">
            <v>Duarte Lima</v>
          </cell>
          <cell r="C365" t="str">
            <v>Juvenil</v>
          </cell>
          <cell r="D365">
            <v>30051174</v>
          </cell>
          <cell r="E365" t="str">
            <v>AE Arcozelo, Ponte de Lima</v>
          </cell>
        </row>
        <row r="366">
          <cell r="A366">
            <v>645</v>
          </cell>
          <cell r="B366" t="str">
            <v>Fábio Gomes Amorim</v>
          </cell>
          <cell r="C366" t="str">
            <v>Juvenil</v>
          </cell>
          <cell r="D366">
            <v>159677190</v>
          </cell>
          <cell r="E366" t="str">
            <v>AE Ponte da Barca</v>
          </cell>
        </row>
        <row r="367">
          <cell r="A367">
            <v>646</v>
          </cell>
          <cell r="B367" t="str">
            <v>Filipe Gordinho</v>
          </cell>
          <cell r="C367" t="str">
            <v>Juvenil</v>
          </cell>
          <cell r="D367" t="str">
            <v>147581338Zy6</v>
          </cell>
          <cell r="E367" t="str">
            <v>ES Augusto Gomes, Matosinhos</v>
          </cell>
        </row>
        <row r="368">
          <cell r="A368">
            <v>647</v>
          </cell>
          <cell r="B368" t="str">
            <v>Francisco Ferreira Oliveira</v>
          </cell>
          <cell r="C368" t="str">
            <v>Juvenil</v>
          </cell>
          <cell r="D368" t="str">
            <v>14766138 2ZZ5</v>
          </cell>
          <cell r="E368" t="str">
            <v>ES D. Sancho I, V. N. Famalicão</v>
          </cell>
        </row>
        <row r="369">
          <cell r="A369">
            <v>648</v>
          </cell>
          <cell r="B369" t="str">
            <v>Francisco Mahú</v>
          </cell>
          <cell r="C369" t="str">
            <v>Juvenil</v>
          </cell>
          <cell r="D369">
            <v>149566395</v>
          </cell>
          <cell r="E369" t="str">
            <v>ES da Boa Nova, Leça da Palmeira, Matosinhos</v>
          </cell>
        </row>
        <row r="370">
          <cell r="A370">
            <v>649</v>
          </cell>
          <cell r="B370" t="str">
            <v>Gustavo Coelho</v>
          </cell>
          <cell r="C370" t="str">
            <v>Juvenil</v>
          </cell>
          <cell r="D370">
            <v>148102255</v>
          </cell>
          <cell r="E370" t="str">
            <v>ES da Boa Nova, Leça da Palmeira, Matosinhos</v>
          </cell>
        </row>
        <row r="371">
          <cell r="A371">
            <v>650</v>
          </cell>
          <cell r="B371" t="str">
            <v>Hélder Pereira</v>
          </cell>
          <cell r="C371" t="str">
            <v>Juvenil</v>
          </cell>
          <cell r="D371">
            <v>145286380</v>
          </cell>
          <cell r="E371" t="str">
            <v>EB de A Ver-o-Mar, Póvoa de Varzim</v>
          </cell>
        </row>
        <row r="372">
          <cell r="A372">
            <v>651</v>
          </cell>
          <cell r="B372" t="str">
            <v>Hélder Tiago Barros</v>
          </cell>
          <cell r="C372" t="str">
            <v>Juvenil</v>
          </cell>
          <cell r="D372">
            <v>300054505</v>
          </cell>
          <cell r="E372" t="str">
            <v>AE Arcozelo, Ponte de Lima</v>
          </cell>
        </row>
        <row r="373">
          <cell r="A373">
            <v>652</v>
          </cell>
          <cell r="B373" t="str">
            <v>Henrique Guimarães</v>
          </cell>
          <cell r="C373" t="str">
            <v>Juvenil</v>
          </cell>
          <cell r="D373" t="str">
            <v>159075785ZZ4</v>
          </cell>
          <cell r="E373" t="str">
            <v>EBS do Levante da Maia, Nogueira da Maia, Maia</v>
          </cell>
        </row>
        <row r="374">
          <cell r="A374">
            <v>653</v>
          </cell>
          <cell r="B374" t="str">
            <v>Hugo Xavier Rocha</v>
          </cell>
          <cell r="C374" t="str">
            <v>Juvenil</v>
          </cell>
          <cell r="D374">
            <v>15656251</v>
          </cell>
          <cell r="E374" t="str">
            <v>ES de Marco de Canaveses</v>
          </cell>
        </row>
        <row r="375">
          <cell r="A375">
            <v>654</v>
          </cell>
          <cell r="B375" t="str">
            <v>João Daniel Soares</v>
          </cell>
          <cell r="C375" t="str">
            <v>Juvenil</v>
          </cell>
          <cell r="D375">
            <v>15007995</v>
          </cell>
          <cell r="E375" t="str">
            <v>ES de Marco de Canaveses</v>
          </cell>
        </row>
        <row r="376">
          <cell r="A376">
            <v>655</v>
          </cell>
          <cell r="B376" t="str">
            <v>João Jorge Várzeo</v>
          </cell>
          <cell r="C376" t="str">
            <v>Juvenil</v>
          </cell>
          <cell r="E376" t="str">
            <v>Colégio de Campos</v>
          </cell>
        </row>
        <row r="377">
          <cell r="A377">
            <v>656</v>
          </cell>
          <cell r="B377" t="str">
            <v>João Manuel Araújo</v>
          </cell>
          <cell r="C377" t="str">
            <v>Juvenil</v>
          </cell>
          <cell r="E377" t="str">
            <v>Colégio de Campos</v>
          </cell>
        </row>
        <row r="378">
          <cell r="A378">
            <v>657</v>
          </cell>
          <cell r="B378" t="str">
            <v>João Marcelo Morais</v>
          </cell>
          <cell r="C378" t="str">
            <v>Juvenil</v>
          </cell>
          <cell r="D378">
            <v>15551549</v>
          </cell>
          <cell r="E378" t="str">
            <v>ES Martins Sarmento, Guimarães</v>
          </cell>
        </row>
        <row r="379">
          <cell r="A379">
            <v>658</v>
          </cell>
          <cell r="B379" t="str">
            <v>João Moreira</v>
          </cell>
          <cell r="C379" t="str">
            <v>Juvenil</v>
          </cell>
          <cell r="D379" t="str">
            <v>154980110zz0</v>
          </cell>
          <cell r="E379" t="str">
            <v>EBS de Lordelo, Paredes</v>
          </cell>
        </row>
        <row r="380">
          <cell r="A380">
            <v>659</v>
          </cell>
          <cell r="B380" t="str">
            <v>João Paulo Gonçalves</v>
          </cell>
          <cell r="C380" t="str">
            <v>Juvenil</v>
          </cell>
          <cell r="D380">
            <v>15410125</v>
          </cell>
          <cell r="E380" t="str">
            <v>EB de Arões - Santa Cristina, Fafe B</v>
          </cell>
        </row>
        <row r="381">
          <cell r="A381">
            <v>660</v>
          </cell>
          <cell r="B381" t="str">
            <v>João Pedro Moura</v>
          </cell>
          <cell r="C381" t="str">
            <v>Juvenil</v>
          </cell>
          <cell r="D381">
            <v>15931597</v>
          </cell>
          <cell r="E381" t="str">
            <v>ES de Marco de Canaveses</v>
          </cell>
        </row>
        <row r="382">
          <cell r="A382">
            <v>661</v>
          </cell>
          <cell r="B382" t="str">
            <v>João Pedro Oliveira</v>
          </cell>
          <cell r="C382" t="str">
            <v>Juvenil</v>
          </cell>
          <cell r="D382">
            <v>154912522</v>
          </cell>
          <cell r="E382" t="str">
            <v>ES de Castêlo da Maia, Maia</v>
          </cell>
        </row>
        <row r="383">
          <cell r="A383">
            <v>662</v>
          </cell>
          <cell r="B383" t="str">
            <v>João Ribeiro</v>
          </cell>
          <cell r="C383" t="str">
            <v>Juvenil</v>
          </cell>
          <cell r="D383" t="str">
            <v>156999684ZZ8</v>
          </cell>
          <cell r="E383" t="str">
            <v>EBS do Levante da Maia, Nogueira da Maia, Maia</v>
          </cell>
        </row>
        <row r="384">
          <cell r="A384">
            <v>663</v>
          </cell>
          <cell r="B384" t="str">
            <v>João Rosas</v>
          </cell>
          <cell r="C384" t="str">
            <v>Juvenil</v>
          </cell>
          <cell r="D384">
            <v>15190245</v>
          </cell>
          <cell r="E384" t="str">
            <v>ES da Boa Nova, Leça da Palmeira, Matosinhos</v>
          </cell>
        </row>
        <row r="385">
          <cell r="A385">
            <v>664</v>
          </cell>
          <cell r="B385" t="str">
            <v>João Tavares</v>
          </cell>
          <cell r="C385" t="str">
            <v>Juvenil</v>
          </cell>
          <cell r="D385">
            <v>15972794</v>
          </cell>
          <cell r="E385" t="str">
            <v>ES da Boa Nova, Leça da Palmeira, Matosinhos</v>
          </cell>
        </row>
        <row r="386">
          <cell r="A386">
            <v>665</v>
          </cell>
          <cell r="B386" t="str">
            <v>Joel Dias</v>
          </cell>
          <cell r="C386" t="str">
            <v>Juvenil</v>
          </cell>
          <cell r="D386">
            <v>15639737</v>
          </cell>
          <cell r="E386" t="str">
            <v>EBS de Lordelo, Paredes</v>
          </cell>
        </row>
        <row r="387">
          <cell r="A387">
            <v>666</v>
          </cell>
          <cell r="B387" t="str">
            <v>Jorge Nicolau Abreu</v>
          </cell>
          <cell r="C387" t="str">
            <v>Juvenil</v>
          </cell>
          <cell r="D387">
            <v>301423121</v>
          </cell>
          <cell r="E387" t="str">
            <v>AE Ponte da Barca</v>
          </cell>
        </row>
        <row r="388">
          <cell r="A388">
            <v>667</v>
          </cell>
          <cell r="B388" t="str">
            <v>José Francisco Teixeira</v>
          </cell>
          <cell r="C388" t="str">
            <v>Juvenil</v>
          </cell>
          <cell r="E388" t="str">
            <v>Colégio de Campos</v>
          </cell>
        </row>
        <row r="389">
          <cell r="A389">
            <v>668</v>
          </cell>
          <cell r="B389" t="str">
            <v>José Luís Marinho</v>
          </cell>
          <cell r="C389" t="str">
            <v>Juvenil</v>
          </cell>
          <cell r="D389">
            <v>15195175</v>
          </cell>
          <cell r="E389" t="str">
            <v>ES de Ínfias, Vizela</v>
          </cell>
        </row>
        <row r="390">
          <cell r="A390">
            <v>669</v>
          </cell>
          <cell r="B390" t="str">
            <v>José Soares</v>
          </cell>
          <cell r="C390" t="str">
            <v>Juvenil NEE</v>
          </cell>
          <cell r="D390">
            <v>15728955</v>
          </cell>
          <cell r="E390" t="str">
            <v>EB António Correia Oliveira, Esposende</v>
          </cell>
        </row>
        <row r="391">
          <cell r="A391">
            <v>670</v>
          </cell>
          <cell r="B391" t="str">
            <v>Lucas Fragoso Silva</v>
          </cell>
          <cell r="C391" t="str">
            <v>Juvenil</v>
          </cell>
          <cell r="D391">
            <v>146223012</v>
          </cell>
          <cell r="E391" t="str">
            <v>ES de Castêlo da Maia, Maia</v>
          </cell>
        </row>
        <row r="392">
          <cell r="A392">
            <v>671</v>
          </cell>
          <cell r="B392" t="str">
            <v>Luís Pedro Silva</v>
          </cell>
          <cell r="C392" t="str">
            <v>Juvenil</v>
          </cell>
          <cell r="E392" t="str">
            <v>Colégio de Campos</v>
          </cell>
        </row>
        <row r="393">
          <cell r="A393">
            <v>672</v>
          </cell>
          <cell r="B393" t="str">
            <v>Marco Ferreira</v>
          </cell>
          <cell r="C393" t="str">
            <v>Juvenil</v>
          </cell>
          <cell r="D393" t="str">
            <v>301794383zz6</v>
          </cell>
          <cell r="E393" t="str">
            <v>EBS de Lordelo, Paredes</v>
          </cell>
        </row>
        <row r="394">
          <cell r="A394">
            <v>673</v>
          </cell>
          <cell r="B394" t="str">
            <v>Miguel Ângelo Vieira</v>
          </cell>
          <cell r="C394" t="str">
            <v>Juvenil</v>
          </cell>
          <cell r="D394">
            <v>159601614</v>
          </cell>
          <cell r="E394" t="str">
            <v>AE Arcozelo, Ponte de Lima</v>
          </cell>
        </row>
        <row r="395">
          <cell r="A395">
            <v>674</v>
          </cell>
          <cell r="B395" t="str">
            <v>Narciso Filipe Azevedo</v>
          </cell>
          <cell r="C395" t="str">
            <v>Juvenil</v>
          </cell>
          <cell r="D395">
            <v>305132482</v>
          </cell>
          <cell r="E395" t="str">
            <v>EB de Lagares, Felgueiras - Equipa A</v>
          </cell>
        </row>
        <row r="396">
          <cell r="A396">
            <v>675</v>
          </cell>
          <cell r="B396" t="str">
            <v>Pedro Gabriel Teixeira</v>
          </cell>
          <cell r="C396" t="str">
            <v>Juvenil</v>
          </cell>
          <cell r="D396">
            <v>145276651</v>
          </cell>
          <cell r="E396" t="str">
            <v>ES de Castêlo da Maia, Maia</v>
          </cell>
        </row>
        <row r="397">
          <cell r="A397">
            <v>676</v>
          </cell>
          <cell r="B397" t="str">
            <v>Pedro Miguel Paiva</v>
          </cell>
          <cell r="C397" t="str">
            <v>Juvenil</v>
          </cell>
          <cell r="D397">
            <v>15279329</v>
          </cell>
          <cell r="E397" t="str">
            <v>EBS À Beira Douro, Medas, Gondomar</v>
          </cell>
        </row>
        <row r="398">
          <cell r="A398">
            <v>677</v>
          </cell>
          <cell r="B398" t="str">
            <v>Pedro Miguel Sousa Barbosa</v>
          </cell>
          <cell r="C398" t="str">
            <v>Juvenil</v>
          </cell>
          <cell r="D398" t="str">
            <v>154655368 1ZZ8</v>
          </cell>
          <cell r="E398" t="str">
            <v>ES D. Sancho I, V. N. Famalicão</v>
          </cell>
        </row>
        <row r="399">
          <cell r="A399">
            <v>678</v>
          </cell>
          <cell r="B399" t="str">
            <v>Rafael Amorim Gomes</v>
          </cell>
          <cell r="C399" t="str">
            <v>Juvenil</v>
          </cell>
          <cell r="E399" t="str">
            <v>Colégio de Campos</v>
          </cell>
        </row>
        <row r="400">
          <cell r="A400">
            <v>679</v>
          </cell>
          <cell r="B400" t="str">
            <v>Rafael Silva Rodrigues</v>
          </cell>
          <cell r="C400" t="str">
            <v>Juvenil</v>
          </cell>
          <cell r="D400">
            <v>30024001</v>
          </cell>
          <cell r="E400" t="str">
            <v>ES de Barcelinhos, Barcelos</v>
          </cell>
        </row>
        <row r="401">
          <cell r="A401">
            <v>680</v>
          </cell>
          <cell r="B401" t="str">
            <v>Ricardo António Rede</v>
          </cell>
          <cell r="C401" t="str">
            <v>Juvenil</v>
          </cell>
          <cell r="D401">
            <v>15974944</v>
          </cell>
          <cell r="E401" t="str">
            <v>ES de Castêlo da Maia, Maia</v>
          </cell>
        </row>
        <row r="402">
          <cell r="A402">
            <v>681</v>
          </cell>
          <cell r="B402" t="str">
            <v>Ricardo Silva</v>
          </cell>
          <cell r="C402" t="str">
            <v>Juvenil</v>
          </cell>
          <cell r="D402" t="str">
            <v>154950912ZZ5</v>
          </cell>
          <cell r="E402" t="str">
            <v>ES Augusto Gomes, Matosinhos</v>
          </cell>
        </row>
        <row r="403">
          <cell r="A403">
            <v>682</v>
          </cell>
          <cell r="B403" t="str">
            <v>Rodrigo André Aguiar</v>
          </cell>
          <cell r="C403" t="str">
            <v>Juvenil</v>
          </cell>
          <cell r="D403">
            <v>15644040</v>
          </cell>
          <cell r="E403" t="str">
            <v>ES de Marco de Canaveses</v>
          </cell>
        </row>
        <row r="404">
          <cell r="A404">
            <v>683</v>
          </cell>
          <cell r="B404" t="str">
            <v>Rúben Moreira</v>
          </cell>
          <cell r="C404" t="str">
            <v>Juvenil</v>
          </cell>
          <cell r="D404">
            <v>15810730</v>
          </cell>
          <cell r="E404" t="str">
            <v>EBS de Lordelo, Paredes</v>
          </cell>
        </row>
        <row r="405">
          <cell r="A405">
            <v>684</v>
          </cell>
          <cell r="B405" t="str">
            <v>Rui Filipe Meireles dos Santos</v>
          </cell>
          <cell r="C405" t="str">
            <v>Juvenil</v>
          </cell>
          <cell r="D405">
            <v>310588995</v>
          </cell>
          <cell r="E405" t="str">
            <v>EB de Eiriz, Paços de Ferreira - Equipa B</v>
          </cell>
        </row>
        <row r="406">
          <cell r="A406">
            <v>685</v>
          </cell>
          <cell r="B406" t="str">
            <v>Sérgio Fonseca</v>
          </cell>
          <cell r="C406" t="str">
            <v>Juvenil</v>
          </cell>
          <cell r="D406" t="str">
            <v>154822485zz8</v>
          </cell>
          <cell r="E406" t="str">
            <v>EBS de Lordelo, Paredes</v>
          </cell>
        </row>
        <row r="407">
          <cell r="A407">
            <v>686</v>
          </cell>
          <cell r="B407" t="str">
            <v>Telmo Silva</v>
          </cell>
          <cell r="C407" t="str">
            <v>Juvenil</v>
          </cell>
          <cell r="D407">
            <v>15719243</v>
          </cell>
          <cell r="E407" t="str">
            <v>EBS do Levante da Maia, Nogueira da Maia, Maia</v>
          </cell>
        </row>
        <row r="408">
          <cell r="A408">
            <v>687</v>
          </cell>
          <cell r="B408" t="str">
            <v>Tiago Tavares</v>
          </cell>
          <cell r="C408" t="str">
            <v>Juvenil</v>
          </cell>
          <cell r="D408">
            <v>15988435</v>
          </cell>
          <cell r="E408" t="str">
            <v>ES da Boa Nova, Leça da Palmeira, Matosinhos</v>
          </cell>
        </row>
        <row r="409">
          <cell r="A409">
            <v>688</v>
          </cell>
          <cell r="B409" t="str">
            <v>Vítor Ribeiro</v>
          </cell>
          <cell r="C409" t="str">
            <v>Juvenil</v>
          </cell>
          <cell r="D409">
            <v>15576059</v>
          </cell>
          <cell r="E409" t="str">
            <v>EBS de Lordelo, Paredes</v>
          </cell>
        </row>
        <row r="410">
          <cell r="A410">
            <v>613</v>
          </cell>
          <cell r="B410" t="str">
            <v>João Pedro Miranda</v>
          </cell>
          <cell r="C410" t="str">
            <v>Juvenil NEE</v>
          </cell>
          <cell r="D410">
            <v>30434417</v>
          </cell>
          <cell r="E410" t="str">
            <v>ES Martins Sarmento, Guimarães</v>
          </cell>
        </row>
        <row r="411">
          <cell r="A411">
            <v>689</v>
          </cell>
        </row>
        <row r="423">
          <cell r="A423" t="str">
            <v>JUV Fem</v>
          </cell>
        </row>
        <row r="424">
          <cell r="A424">
            <v>700</v>
          </cell>
          <cell r="B424" t="str">
            <v>Mariana Costa</v>
          </cell>
          <cell r="C424" t="str">
            <v>Juvenil</v>
          </cell>
          <cell r="D424">
            <v>30057427</v>
          </cell>
          <cell r="E424" t="str">
            <v>EB Padre Joaquim Flores, Revelhe, Fafe A</v>
          </cell>
        </row>
        <row r="425">
          <cell r="A425">
            <v>701</v>
          </cell>
          <cell r="B425" t="str">
            <v>Ana Inês Ribeiro</v>
          </cell>
          <cell r="C425" t="str">
            <v>Juvenil</v>
          </cell>
          <cell r="D425">
            <v>31240041</v>
          </cell>
          <cell r="E425" t="str">
            <v>ES de Marco de Canaveses</v>
          </cell>
        </row>
        <row r="426">
          <cell r="A426">
            <v>702</v>
          </cell>
          <cell r="B426" t="str">
            <v>Ana Passos</v>
          </cell>
          <cell r="C426" t="str">
            <v>Juvenil NEE</v>
          </cell>
          <cell r="D426">
            <v>30256037</v>
          </cell>
          <cell r="E426" t="str">
            <v>EB António Correia Oliveira, Esposende</v>
          </cell>
        </row>
        <row r="427">
          <cell r="A427">
            <v>703</v>
          </cell>
          <cell r="B427" t="str">
            <v>Clara Casanova</v>
          </cell>
          <cell r="C427" t="str">
            <v>Juvenil NEE</v>
          </cell>
          <cell r="D427">
            <v>30401084</v>
          </cell>
          <cell r="E427" t="str">
            <v>EB António Correia Oliveira, Esposende</v>
          </cell>
        </row>
        <row r="428">
          <cell r="A428">
            <v>704</v>
          </cell>
          <cell r="B428" t="str">
            <v>Sonia Maria Barros Carvalho</v>
          </cell>
          <cell r="C428" t="str">
            <v>Juvenil</v>
          </cell>
          <cell r="D428" t="str">
            <v>15468628 0ZZ8</v>
          </cell>
          <cell r="E428" t="str">
            <v>ES D. Sancho I, V. N. Famalicão</v>
          </cell>
        </row>
        <row r="435">
          <cell r="A435" t="str">
            <v>JUN Masc</v>
          </cell>
        </row>
        <row r="436">
          <cell r="A436">
            <v>812</v>
          </cell>
          <cell r="B436" t="str">
            <v>Ruben Ricardo Lopes da Silva</v>
          </cell>
          <cell r="C436" t="str">
            <v>Junior</v>
          </cell>
          <cell r="D436">
            <v>15213538</v>
          </cell>
          <cell r="E436" t="str">
            <v>ES D. Sancho I, V. N. Famalicão</v>
          </cell>
        </row>
        <row r="437">
          <cell r="A437">
            <v>801</v>
          </cell>
          <cell r="B437" t="str">
            <v>Rui Jorge Oliveira</v>
          </cell>
          <cell r="C437" t="str">
            <v>Júnior</v>
          </cell>
          <cell r="D437">
            <v>15383841</v>
          </cell>
          <cell r="E437" t="str">
            <v>ES de Barcelinhos, Barcelos</v>
          </cell>
        </row>
        <row r="438">
          <cell r="A438">
            <v>802</v>
          </cell>
          <cell r="B438" t="str">
            <v>Tiago Dias</v>
          </cell>
          <cell r="C438" t="str">
            <v>Júnior</v>
          </cell>
          <cell r="D438">
            <v>15384279</v>
          </cell>
          <cell r="E438" t="str">
            <v>SEC. BARCELINHOS</v>
          </cell>
        </row>
        <row r="439">
          <cell r="A439">
            <v>836</v>
          </cell>
          <cell r="B439" t="str">
            <v>Bruno Rodrigues</v>
          </cell>
          <cell r="C439" t="str">
            <v>Júnior</v>
          </cell>
          <cell r="D439">
            <v>15382387</v>
          </cell>
          <cell r="E439" t="str">
            <v>ES de Valongo</v>
          </cell>
        </row>
        <row r="440">
          <cell r="A440">
            <v>837</v>
          </cell>
          <cell r="B440" t="str">
            <v>André Bessa</v>
          </cell>
          <cell r="C440" t="str">
            <v>Júnior</v>
          </cell>
          <cell r="D440">
            <v>918621010</v>
          </cell>
          <cell r="E440" t="str">
            <v>ES de Valongo</v>
          </cell>
        </row>
        <row r="441">
          <cell r="A441">
            <v>805</v>
          </cell>
          <cell r="B441" t="str">
            <v>João Fernandes</v>
          </cell>
          <cell r="C441" t="str">
            <v>Júnior</v>
          </cell>
          <cell r="D441">
            <v>14757142</v>
          </cell>
          <cell r="E441" t="str">
            <v>ES Martins Sarmento, Guimarães</v>
          </cell>
        </row>
        <row r="442">
          <cell r="A442">
            <v>806</v>
          </cell>
          <cell r="B442" t="str">
            <v>Bruno Costa</v>
          </cell>
          <cell r="C442" t="str">
            <v>Júnior</v>
          </cell>
          <cell r="D442">
            <v>15387818</v>
          </cell>
          <cell r="E442" t="str">
            <v>ES Martins Sarmento, Guimarães</v>
          </cell>
        </row>
        <row r="443">
          <cell r="A443">
            <v>807</v>
          </cell>
          <cell r="B443" t="str">
            <v>Filipe Alberto Abreu</v>
          </cell>
          <cell r="C443" t="str">
            <v>Júnior</v>
          </cell>
          <cell r="D443">
            <v>15626089</v>
          </cell>
          <cell r="E443" t="str">
            <v>ES Martins Sarmento, Guimarães</v>
          </cell>
        </row>
        <row r="444">
          <cell r="A444">
            <v>808</v>
          </cell>
          <cell r="B444" t="str">
            <v>CLÁUDIO FERNANDES</v>
          </cell>
          <cell r="C444" t="str">
            <v>Júnior</v>
          </cell>
          <cell r="D444">
            <v>14741594</v>
          </cell>
          <cell r="E444" t="str">
            <v>ES MARTINS SARMENTO</v>
          </cell>
        </row>
        <row r="445">
          <cell r="A445">
            <v>809</v>
          </cell>
          <cell r="B445" t="str">
            <v>Fábio Miguel Ferreira</v>
          </cell>
          <cell r="C445" t="str">
            <v>Júnior</v>
          </cell>
          <cell r="D445">
            <v>15277847</v>
          </cell>
          <cell r="E445" t="str">
            <v>ES Martins Sarmento, Guimarães</v>
          </cell>
        </row>
        <row r="446">
          <cell r="A446">
            <v>835</v>
          </cell>
          <cell r="B446" t="str">
            <v>Rui Manuel Ferreira</v>
          </cell>
          <cell r="C446" t="str">
            <v>Júnior</v>
          </cell>
          <cell r="D446">
            <v>15401907</v>
          </cell>
          <cell r="E446" t="str">
            <v>ES de Ínfias, Vizela</v>
          </cell>
        </row>
        <row r="447">
          <cell r="A447">
            <v>811</v>
          </cell>
          <cell r="B447" t="str">
            <v>Tiago Filipe Castro</v>
          </cell>
          <cell r="C447" t="str">
            <v>Júnior</v>
          </cell>
          <cell r="D447">
            <v>150590270</v>
          </cell>
          <cell r="E447" t="str">
            <v>ES de Barcelinhos, Barcelos</v>
          </cell>
        </row>
        <row r="448">
          <cell r="A448">
            <v>813</v>
          </cell>
          <cell r="B448" t="str">
            <v>Bruno Reis</v>
          </cell>
          <cell r="C448" t="str">
            <v>Júnior</v>
          </cell>
          <cell r="D448">
            <v>15511791</v>
          </cell>
          <cell r="E448" t="str">
            <v>EB Maria Pais Ribeiro - A Ribeirinha, Macieira, Vila do Conde- Equipa A</v>
          </cell>
        </row>
        <row r="449">
          <cell r="A449">
            <v>814</v>
          </cell>
          <cell r="B449" t="str">
            <v>Bruno Ronaldo Martins</v>
          </cell>
          <cell r="C449" t="str">
            <v>Júnior</v>
          </cell>
          <cell r="D449" t="str">
            <v>157200113ZZ3</v>
          </cell>
          <cell r="E449" t="str">
            <v>EBS Fontes Pereira de Melo, Porto</v>
          </cell>
        </row>
        <row r="450">
          <cell r="A450">
            <v>815</v>
          </cell>
          <cell r="B450" t="str">
            <v>Christopher Anthony Flidh</v>
          </cell>
          <cell r="C450" t="str">
            <v>Júnior</v>
          </cell>
          <cell r="D450" t="str">
            <v>143585193ZZ8</v>
          </cell>
          <cell r="E450" t="str">
            <v>EBS Fontes Pereira de Melo, Porto</v>
          </cell>
        </row>
        <row r="451">
          <cell r="A451">
            <v>816</v>
          </cell>
          <cell r="B451" t="str">
            <v>Cristiano Filipe Moreira</v>
          </cell>
          <cell r="C451" t="str">
            <v>Júnior</v>
          </cell>
          <cell r="D451">
            <v>15127486</v>
          </cell>
          <cell r="E451" t="str">
            <v>ES de Marco de Canaveses</v>
          </cell>
        </row>
        <row r="452">
          <cell r="A452">
            <v>817</v>
          </cell>
          <cell r="B452" t="str">
            <v>Cristiano Rafael Oliveira</v>
          </cell>
          <cell r="C452" t="str">
            <v>Júnior</v>
          </cell>
          <cell r="D452">
            <v>15367222</v>
          </cell>
          <cell r="E452" t="str">
            <v>EB Maria Pais Ribeiro - A Ribeirinha, Macieira, Vila do Conde- Equipa A</v>
          </cell>
        </row>
        <row r="453">
          <cell r="A453">
            <v>818</v>
          </cell>
          <cell r="B453" t="str">
            <v>Daniel Oliveira</v>
          </cell>
          <cell r="C453" t="str">
            <v>Júnior</v>
          </cell>
          <cell r="D453">
            <v>14960524</v>
          </cell>
          <cell r="E453" t="str">
            <v>ES da Boa Nova, Leça da Palmeira, Matosinhos</v>
          </cell>
        </row>
        <row r="454">
          <cell r="A454">
            <v>819</v>
          </cell>
          <cell r="B454" t="str">
            <v>Diogo Filipe Silva</v>
          </cell>
          <cell r="C454" t="str">
            <v>Júnior</v>
          </cell>
          <cell r="D454" t="str">
            <v>156420643ZZ3</v>
          </cell>
          <cell r="E454" t="str">
            <v>EBS Fontes Pereira de Melo, Porto</v>
          </cell>
        </row>
        <row r="455">
          <cell r="A455">
            <v>820</v>
          </cell>
          <cell r="B455" t="str">
            <v>João Festas Cardoso</v>
          </cell>
          <cell r="C455" t="str">
            <v>Júnior</v>
          </cell>
          <cell r="D455">
            <v>138392781</v>
          </cell>
          <cell r="E455" t="str">
            <v>ES da Boa Nova, Leça da Palmeira, Matosinhos</v>
          </cell>
        </row>
        <row r="456">
          <cell r="A456">
            <v>821</v>
          </cell>
          <cell r="B456" t="str">
            <v>João Filipe Abreu</v>
          </cell>
          <cell r="C456" t="str">
            <v>Júnior</v>
          </cell>
          <cell r="D456">
            <v>15083952</v>
          </cell>
          <cell r="E456" t="str">
            <v>ES de Marco de Canaveses</v>
          </cell>
        </row>
        <row r="457">
          <cell r="A457">
            <v>822</v>
          </cell>
          <cell r="B457" t="str">
            <v>João Francisco Santo</v>
          </cell>
          <cell r="C457" t="str">
            <v>Júnior</v>
          </cell>
          <cell r="D457">
            <v>14975337</v>
          </cell>
          <cell r="E457" t="str">
            <v>ES da Boa Nova, Leça da Palmeira, Matosinhos</v>
          </cell>
        </row>
        <row r="458">
          <cell r="A458">
            <v>823</v>
          </cell>
          <cell r="B458" t="str">
            <v>João Manuel Mendes</v>
          </cell>
          <cell r="C458" t="str">
            <v>Júnior</v>
          </cell>
          <cell r="D458">
            <v>15372971</v>
          </cell>
          <cell r="E458" t="str">
            <v>ES de Marco de Canaveses</v>
          </cell>
        </row>
        <row r="459">
          <cell r="A459">
            <v>824</v>
          </cell>
          <cell r="B459" t="str">
            <v>João Pedro Gomes Magalhães</v>
          </cell>
          <cell r="C459" t="str">
            <v>Júnior</v>
          </cell>
          <cell r="D459">
            <v>15407873</v>
          </cell>
          <cell r="E459" t="str">
            <v>ES da Boa Nova, Leça da Palmeira, Matosinhos</v>
          </cell>
        </row>
        <row r="460">
          <cell r="A460">
            <v>825</v>
          </cell>
          <cell r="B460" t="str">
            <v>Joel Filipe Ribeiro</v>
          </cell>
          <cell r="C460" t="str">
            <v>Júnior</v>
          </cell>
          <cell r="D460">
            <v>15280186</v>
          </cell>
          <cell r="E460" t="str">
            <v>EBS À Beira Douro, Medas, Gondomar</v>
          </cell>
        </row>
        <row r="461">
          <cell r="A461">
            <v>826</v>
          </cell>
          <cell r="B461" t="str">
            <v>Jorge Luís Sá</v>
          </cell>
          <cell r="C461" t="str">
            <v>Júnior</v>
          </cell>
          <cell r="D461">
            <v>15072065</v>
          </cell>
          <cell r="E461" t="str">
            <v>ES de Marco de Canaveses</v>
          </cell>
        </row>
        <row r="462">
          <cell r="A462">
            <v>827</v>
          </cell>
          <cell r="B462" t="str">
            <v>Jorge Manuel Nunes</v>
          </cell>
          <cell r="C462" t="str">
            <v>Júnior</v>
          </cell>
          <cell r="D462">
            <v>15577811</v>
          </cell>
          <cell r="E462" t="str">
            <v>ES de Marco de Canaveses</v>
          </cell>
        </row>
        <row r="463">
          <cell r="A463">
            <v>828</v>
          </cell>
          <cell r="B463" t="str">
            <v>Leonardo Manuel Lopes</v>
          </cell>
          <cell r="C463" t="str">
            <v>Júnior</v>
          </cell>
          <cell r="D463" t="str">
            <v>14907302 0zy1</v>
          </cell>
          <cell r="E463" t="str">
            <v>EBS Fontes Pereira de Melo, Porto</v>
          </cell>
        </row>
        <row r="464">
          <cell r="A464">
            <v>829</v>
          </cell>
          <cell r="B464" t="str">
            <v>Samuel Domingos Vieira</v>
          </cell>
          <cell r="C464" t="str">
            <v>Júnior</v>
          </cell>
          <cell r="D464">
            <v>15372559</v>
          </cell>
          <cell r="E464" t="str">
            <v>ES de Marco de Canaveses</v>
          </cell>
        </row>
        <row r="465">
          <cell r="A465">
            <v>830</v>
          </cell>
          <cell r="B465" t="str">
            <v>Tiago Branco</v>
          </cell>
          <cell r="C465" t="str">
            <v>Júnior</v>
          </cell>
          <cell r="D465">
            <v>14854245</v>
          </cell>
          <cell r="E465" t="str">
            <v>ES de Valongo</v>
          </cell>
        </row>
        <row r="466">
          <cell r="A466">
            <v>831</v>
          </cell>
          <cell r="B466" t="str">
            <v>Vitor Dantas</v>
          </cell>
          <cell r="C466" t="str">
            <v>Júnior</v>
          </cell>
          <cell r="D466">
            <v>15223680</v>
          </cell>
          <cell r="E466" t="str">
            <v>EBS do Levante da Maia, Nogueira da Maia, Maia</v>
          </cell>
        </row>
        <row r="467">
          <cell r="A467">
            <v>832</v>
          </cell>
          <cell r="B467" t="str">
            <v>Daniel Filipe Mota</v>
          </cell>
          <cell r="C467" t="str">
            <v>Júnior NEE</v>
          </cell>
          <cell r="D467">
            <v>264201868</v>
          </cell>
          <cell r="E467" t="str">
            <v>ES Martins Sarmento, Guimarães</v>
          </cell>
        </row>
        <row r="468">
          <cell r="A468">
            <v>834</v>
          </cell>
          <cell r="B468" t="str">
            <v>Bruno Miguel Araújo</v>
          </cell>
          <cell r="C468" t="str">
            <v>JUN Masc</v>
          </cell>
          <cell r="E468" t="str">
            <v>ES de Barcelinhos, Barcelos</v>
          </cell>
        </row>
        <row r="478">
          <cell r="A478" t="str">
            <v>JUN Fem</v>
          </cell>
        </row>
        <row r="479">
          <cell r="A479">
            <v>902</v>
          </cell>
          <cell r="B479" t="str">
            <v>Cristiana Silva</v>
          </cell>
          <cell r="C479" t="str">
            <v>Júnior</v>
          </cell>
          <cell r="D479">
            <v>14816322</v>
          </cell>
          <cell r="E479" t="str">
            <v>ES Martins Sarmento, Guimarães</v>
          </cell>
        </row>
        <row r="485">
          <cell r="A485" t="str">
            <v>Totais</v>
          </cell>
        </row>
      </sheetData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7"/>
  <sheetViews>
    <sheetView tabSelected="1" workbookViewId="0">
      <selection activeCell="E16" sqref="E16"/>
    </sheetView>
  </sheetViews>
  <sheetFormatPr defaultRowHeight="15"/>
  <cols>
    <col min="3" max="3" width="34.42578125" bestFit="1" customWidth="1"/>
    <col min="4" max="4" width="13.140625" bestFit="1" customWidth="1"/>
    <col min="5" max="5" width="64.42578125" bestFit="1" customWidth="1"/>
    <col min="6" max="6" width="10" bestFit="1" customWidth="1"/>
    <col min="7" max="7" width="10.7109375" customWidth="1"/>
    <col min="8" max="8" width="9" customWidth="1"/>
  </cols>
  <sheetData>
    <row r="1" spans="1:8" s="3" customFormat="1" ht="15.75" thickBot="1">
      <c r="A1" s="1"/>
      <c r="B1" s="1"/>
      <c r="C1" s="1"/>
      <c r="D1" s="2"/>
      <c r="E1" s="1"/>
      <c r="F1" s="2"/>
      <c r="H1" s="4"/>
    </row>
    <row r="2" spans="1:8" s="3" customFormat="1" ht="12.75" customHeight="1">
      <c r="A2" s="115" t="s">
        <v>0</v>
      </c>
      <c r="B2" s="116"/>
      <c r="C2" s="116"/>
      <c r="D2" s="116"/>
      <c r="E2" s="116"/>
      <c r="F2" s="116"/>
      <c r="G2" s="116"/>
      <c r="H2" s="117"/>
    </row>
    <row r="3" spans="1:8" s="3" customFormat="1" ht="12.75" customHeight="1">
      <c r="A3" s="118"/>
      <c r="B3" s="119"/>
      <c r="C3" s="119"/>
      <c r="D3" s="119"/>
      <c r="E3" s="119"/>
      <c r="F3" s="119"/>
      <c r="G3" s="119"/>
      <c r="H3" s="120"/>
    </row>
    <row r="4" spans="1:8" s="3" customFormat="1" ht="12.75" customHeight="1">
      <c r="A4" s="118"/>
      <c r="B4" s="119"/>
      <c r="C4" s="119"/>
      <c r="D4" s="119"/>
      <c r="E4" s="119"/>
      <c r="F4" s="119"/>
      <c r="G4" s="119"/>
      <c r="H4" s="120"/>
    </row>
    <row r="5" spans="1:8" s="3" customFormat="1" ht="12.75" customHeight="1">
      <c r="A5" s="118"/>
      <c r="B5" s="119"/>
      <c r="C5" s="119"/>
      <c r="D5" s="119"/>
      <c r="E5" s="119"/>
      <c r="F5" s="119"/>
      <c r="G5" s="119"/>
      <c r="H5" s="120"/>
    </row>
    <row r="6" spans="1:8" s="3" customFormat="1" ht="12.75" customHeight="1">
      <c r="A6" s="118"/>
      <c r="B6" s="119"/>
      <c r="C6" s="119"/>
      <c r="D6" s="119"/>
      <c r="E6" s="119"/>
      <c r="F6" s="119"/>
      <c r="G6" s="119"/>
      <c r="H6" s="120"/>
    </row>
    <row r="7" spans="1:8" s="3" customFormat="1" ht="12.75" customHeight="1">
      <c r="A7" s="118"/>
      <c r="B7" s="119"/>
      <c r="C7" s="119"/>
      <c r="D7" s="119"/>
      <c r="E7" s="119"/>
      <c r="F7" s="119"/>
      <c r="G7" s="119"/>
      <c r="H7" s="120"/>
    </row>
    <row r="8" spans="1:8" s="3" customFormat="1" ht="12.75" customHeight="1">
      <c r="A8" s="118"/>
      <c r="B8" s="119"/>
      <c r="C8" s="119"/>
      <c r="D8" s="119"/>
      <c r="E8" s="119"/>
      <c r="F8" s="119"/>
      <c r="G8" s="119"/>
      <c r="H8" s="120"/>
    </row>
    <row r="9" spans="1:8" s="3" customFormat="1" ht="23.25" customHeight="1" thickBot="1">
      <c r="A9" s="121"/>
      <c r="B9" s="122"/>
      <c r="C9" s="122"/>
      <c r="D9" s="122"/>
      <c r="E9" s="122"/>
      <c r="F9" s="122"/>
      <c r="G9" s="122"/>
      <c r="H9" s="123"/>
    </row>
    <row r="10" spans="1:8" s="3" customFormat="1" ht="23.25" customHeight="1">
      <c r="A10" s="5"/>
      <c r="B10" s="5"/>
      <c r="C10" s="5"/>
      <c r="D10" s="5"/>
      <c r="E10" s="5"/>
      <c r="F10" s="6"/>
      <c r="H10" s="4"/>
    </row>
    <row r="11" spans="1:8" s="3" customFormat="1" ht="18" customHeight="1">
      <c r="A11" s="124" t="s">
        <v>1</v>
      </c>
      <c r="B11" s="124"/>
      <c r="C11" s="124"/>
      <c r="D11" s="124"/>
      <c r="E11" s="124"/>
      <c r="F11" s="124"/>
      <c r="G11" s="124"/>
      <c r="H11" s="124"/>
    </row>
    <row r="12" spans="1:8" s="3" customFormat="1" ht="18" customHeight="1" thickBot="1">
      <c r="A12" s="7"/>
      <c r="B12" s="7"/>
      <c r="C12" s="7"/>
      <c r="D12" s="7"/>
      <c r="E12" s="7"/>
      <c r="F12" s="7"/>
      <c r="G12" s="8"/>
      <c r="H12" s="9"/>
    </row>
    <row r="13" spans="1:8" s="3" customFormat="1" ht="23.25" customHeight="1" thickBot="1">
      <c r="A13" s="60" t="s">
        <v>2</v>
      </c>
      <c r="B13" s="61"/>
      <c r="C13" s="125" t="str">
        <f>([1]DE2015!$C$18)</f>
        <v>1ª Prova Desporto Escolar BTT 2015 - ADSL</v>
      </c>
      <c r="D13" s="125"/>
      <c r="E13" s="125"/>
      <c r="F13" s="61" t="s">
        <v>3</v>
      </c>
      <c r="G13" s="126" t="s">
        <v>35</v>
      </c>
      <c r="H13" s="127"/>
    </row>
    <row r="14" spans="1:8" s="3" customFormat="1" ht="23.25" customHeight="1" thickBot="1">
      <c r="A14" s="62" t="s">
        <v>4</v>
      </c>
      <c r="B14" s="11"/>
      <c r="C14" s="128" t="str">
        <f>([1]DE2015!$C$15)</f>
        <v>ADSL/ACPorto/UVP- Fed. Port. Ciclismo</v>
      </c>
      <c r="D14" s="129"/>
      <c r="E14" s="12"/>
      <c r="F14" s="11" t="s">
        <v>5</v>
      </c>
      <c r="G14" s="113">
        <f>([1]DE2015!$C$25)</f>
        <v>42041</v>
      </c>
      <c r="H14" s="130"/>
    </row>
    <row r="15" spans="1:8" s="3" customFormat="1" ht="23.25" customHeight="1" thickBot="1">
      <c r="A15" s="62" t="s">
        <v>15</v>
      </c>
      <c r="B15" s="11"/>
      <c r="C15" s="24" t="str">
        <f>([1]DE2015!$C$26)</f>
        <v>DE</v>
      </c>
      <c r="D15" s="25" t="s">
        <v>16</v>
      </c>
      <c r="E15" s="12" t="s">
        <v>17</v>
      </c>
      <c r="F15" s="11" t="s">
        <v>18</v>
      </c>
      <c r="G15" s="113">
        <f>([1]DE2015!$C$25)</f>
        <v>42041</v>
      </c>
      <c r="H15" s="130"/>
    </row>
    <row r="16" spans="1:8" s="14" customFormat="1" ht="18" customHeight="1" thickBot="1">
      <c r="A16" s="13" t="s">
        <v>6</v>
      </c>
      <c r="B16" s="13" t="s">
        <v>7</v>
      </c>
      <c r="C16" s="13" t="s">
        <v>8</v>
      </c>
      <c r="D16" s="13" t="s">
        <v>9</v>
      </c>
      <c r="E16" s="13" t="s">
        <v>10</v>
      </c>
      <c r="F16" s="13" t="s">
        <v>11</v>
      </c>
      <c r="G16" s="13" t="s">
        <v>12</v>
      </c>
      <c r="H16" s="13" t="s">
        <v>13</v>
      </c>
    </row>
    <row r="17" spans="1:9" s="3" customFormat="1" ht="18" customHeight="1" thickBot="1">
      <c r="A17" s="15">
        <v>1</v>
      </c>
      <c r="B17" s="16">
        <v>40</v>
      </c>
      <c r="C17" s="17" t="str">
        <f>IF(B17="","",VLOOKUP(B17,'[1]ATLETAS '!$A$1:$F$556,2,0))</f>
        <v>Rafael Sousa</v>
      </c>
      <c r="D17" s="18" t="str">
        <f>IF(B17="","",VLOOKUP(B17,'[1]ATLETAS '!$A$1:$F$556,3,0))</f>
        <v>Infantil A</v>
      </c>
      <c r="E17" s="17" t="str">
        <f>IF(B17="","",VLOOKUP(B17,'[1]ATLETAS '!$A$1:$F$556,5,0))</f>
        <v>ES de Valongo</v>
      </c>
      <c r="F17" s="18">
        <f>IF(B17="","",VLOOKUP(B17,'[1]ATLETAS '!$A$1:$F$29011,4,0))</f>
        <v>31132255</v>
      </c>
      <c r="G17" s="19"/>
      <c r="H17" s="18">
        <f>IF(B17="","",35)</f>
        <v>35</v>
      </c>
    </row>
    <row r="18" spans="1:9" s="3" customFormat="1" ht="18" customHeight="1" thickBot="1">
      <c r="A18" s="15">
        <v>2</v>
      </c>
      <c r="B18" s="16">
        <v>43</v>
      </c>
      <c r="C18" s="17" t="str">
        <f>IF(B18="","",VLOOKUP(B18,'[1]ATLETAS '!$A$1:$F$556,2,0))</f>
        <v>Lucas Daniel Lopes</v>
      </c>
      <c r="D18" s="18" t="str">
        <f>IF(B18="","",VLOOKUP(B18,'[1]ATLETAS '!$A$1:$F$556,3,0))</f>
        <v>Infantil A</v>
      </c>
      <c r="E18" s="17" t="str">
        <f>IF(B18="","",VLOOKUP(B18,'[1]ATLETAS '!$A$1:$F$556,5,0))</f>
        <v>EB Padre Joaquim Flores, Revelhe, Fafe B</v>
      </c>
      <c r="F18" s="18">
        <f>IF(B18="","",VLOOKUP(B18,'[1]ATLETAS '!$A$1:$F$29011,4,0))</f>
        <v>30681071</v>
      </c>
      <c r="G18" s="19"/>
      <c r="H18" s="18">
        <f>IF(B18="","",30)</f>
        <v>30</v>
      </c>
      <c r="I18" s="20"/>
    </row>
    <row r="19" spans="1:9" s="3" customFormat="1" ht="18" customHeight="1" thickBot="1">
      <c r="A19" s="15">
        <v>3</v>
      </c>
      <c r="B19" s="16">
        <v>41</v>
      </c>
      <c r="C19" s="17" t="str">
        <f>IF(B19="","",VLOOKUP(B19,'[1]ATLETAS '!$A$1:$F$556,2,0))</f>
        <v>Vítor Miguel Araújo</v>
      </c>
      <c r="D19" s="18" t="str">
        <f>IF(B19="","",VLOOKUP(B19,'[1]ATLETAS '!$A$1:$F$556,3,0))</f>
        <v>Infantil A</v>
      </c>
      <c r="E19" s="17" t="str">
        <f>IF(B19="","",VLOOKUP(B19,'[1]ATLETAS '!$A$1:$F$556,5,0))</f>
        <v>EB Rosa Ramalho. Barcelinhos, Barcelos</v>
      </c>
      <c r="F19" s="18">
        <f>IF(B19="","",VLOOKUP(B19,'[1]ATLETAS '!$A$1:$F$29011,4,0))</f>
        <v>14595481</v>
      </c>
      <c r="G19" s="19"/>
      <c r="H19" s="18">
        <f>IF(B19="","",27)</f>
        <v>27</v>
      </c>
      <c r="I19" s="21"/>
    </row>
    <row r="20" spans="1:9" s="3" customFormat="1" ht="18" customHeight="1" thickBot="1">
      <c r="A20" s="22">
        <v>4</v>
      </c>
      <c r="B20" s="16">
        <v>21</v>
      </c>
      <c r="C20" s="17" t="str">
        <f>IF(B20="","",VLOOKUP(B20,'[1]ATLETAS '!$A$1:$F$556,2,0))</f>
        <v>Diogo Martins Pinto</v>
      </c>
      <c r="D20" s="18" t="str">
        <f>IF(B20="","",VLOOKUP(B20,'[1]ATLETAS '!$A$1:$F$556,3,0))</f>
        <v>Infantil A</v>
      </c>
      <c r="E20" s="17" t="str">
        <f>IF(B20="","",VLOOKUP(B20,'[1]ATLETAS '!$A$1:$F$556,5,0))</f>
        <v>EB de A Ver-o-Mar, Póvoa de Varzim</v>
      </c>
      <c r="F20" s="18">
        <f>IF(B20="","",VLOOKUP(B20,'[1]ATLETAS '!$A$1:$F$29011,4,0))</f>
        <v>304144398</v>
      </c>
      <c r="G20" s="19"/>
      <c r="H20" s="18">
        <f>IF(B20="","",25)</f>
        <v>25</v>
      </c>
      <c r="I20" s="20"/>
    </row>
    <row r="21" spans="1:9" s="3" customFormat="1" ht="18" customHeight="1" thickBot="1">
      <c r="A21" s="22">
        <v>5</v>
      </c>
      <c r="B21" s="16">
        <v>45</v>
      </c>
      <c r="C21" s="17" t="str">
        <f>IF(B21="","",VLOOKUP(B21,'[1]ATLETAS '!$A$1:$F$556,2,0))</f>
        <v>Diogo Marques Cunha</v>
      </c>
      <c r="D21" s="18" t="str">
        <f>IF(B21="","",VLOOKUP(B21,'[1]ATLETAS '!$A$1:$F$556,3,0))</f>
        <v>Infantil A</v>
      </c>
      <c r="E21" s="17" t="str">
        <f>IF(B21="","",VLOOKUP(B21,'[1]ATLETAS '!$A$1:$F$556,5,0))</f>
        <v>EB de Eiriz, Paços de Ferreira - Equipa B</v>
      </c>
      <c r="F21" s="18">
        <f>IF(B21="","",VLOOKUP(B21,'[1]ATLETAS '!$A$1:$F$29011,4,0))</f>
        <v>0</v>
      </c>
      <c r="G21" s="19"/>
      <c r="H21" s="18">
        <f>IF(B21="","",23)</f>
        <v>23</v>
      </c>
      <c r="I21" s="20"/>
    </row>
    <row r="22" spans="1:9" s="3" customFormat="1" ht="18" customHeight="1" thickBot="1">
      <c r="A22" s="22">
        <v>6</v>
      </c>
      <c r="B22" s="16">
        <v>37</v>
      </c>
      <c r="C22" s="17" t="str">
        <f>IF(B22="","",VLOOKUP(B22,'[1]ATLETAS '!$A$1:$F$556,2,0))</f>
        <v>Nuno Oliveira</v>
      </c>
      <c r="D22" s="18" t="str">
        <f>IF(B22="","",VLOOKUP(B22,'[1]ATLETAS '!$A$1:$F$556,3,0))</f>
        <v>Infantil A</v>
      </c>
      <c r="E22" s="17" t="str">
        <f>IF(B22="","",VLOOKUP(B22,'[1]ATLETAS '!$A$1:$F$556,5,0))</f>
        <v>EB João de Meira, Guimarães A</v>
      </c>
      <c r="F22" s="18">
        <f>IF(B22="","",VLOOKUP(B22,'[1]ATLETAS '!$A$1:$F$29011,4,0))</f>
        <v>157976084</v>
      </c>
      <c r="G22" s="19"/>
      <c r="H22" s="18">
        <f>IF(B22="","",21)</f>
        <v>21</v>
      </c>
      <c r="I22" s="20"/>
    </row>
    <row r="23" spans="1:9" s="3" customFormat="1" ht="18" customHeight="1" thickBot="1">
      <c r="A23" s="22">
        <v>7</v>
      </c>
      <c r="B23" s="16">
        <v>22</v>
      </c>
      <c r="C23" s="17" t="str">
        <f>IF(B23="","",VLOOKUP(B23,'[1]ATLETAS '!$A$1:$F$556,2,0))</f>
        <v>Diogo Rafael Ferreira</v>
      </c>
      <c r="D23" s="18" t="str">
        <f>IF(B23="","",VLOOKUP(B23,'[1]ATLETAS '!$A$1:$F$556,3,0))</f>
        <v>Infantil A</v>
      </c>
      <c r="E23" s="17" t="str">
        <f>IF(B23="","",VLOOKUP(B23,'[1]ATLETAS '!$A$1:$F$556,5,0))</f>
        <v>EBS À Beira Douro, Medas, Gondomar</v>
      </c>
      <c r="F23" s="18">
        <f>IF(B23="","",VLOOKUP(B23,'[1]ATLETAS '!$A$1:$F$29011,4,0))</f>
        <v>15576031</v>
      </c>
      <c r="G23" s="23"/>
      <c r="H23" s="18">
        <f>IF(B23="","",19)</f>
        <v>19</v>
      </c>
      <c r="I23" s="20"/>
    </row>
    <row r="24" spans="1:9" s="3" customFormat="1" ht="18" customHeight="1" thickBot="1">
      <c r="A24" s="15">
        <v>8</v>
      </c>
      <c r="B24" s="16">
        <v>26</v>
      </c>
      <c r="C24" s="17" t="str">
        <f>IF(B24="","",VLOOKUP(B24,'[1]ATLETAS '!$A$1:$F$556,2,0))</f>
        <v>João Pedro Alves</v>
      </c>
      <c r="D24" s="18" t="str">
        <f>IF(B24="","",VLOOKUP(B24,'[1]ATLETAS '!$A$1:$F$556,3,0))</f>
        <v>Infantil A</v>
      </c>
      <c r="E24" s="17" t="str">
        <f>IF(B24="","",VLOOKUP(B24,'[1]ATLETAS '!$A$1:$F$556,5,0))</f>
        <v>EBS À Beira Douro, Medas, Gondomar</v>
      </c>
      <c r="F24" s="18">
        <f>IF(B24="","",VLOOKUP(B24,'[1]ATLETAS '!$A$1:$F$29011,4,0))</f>
        <v>30983218</v>
      </c>
      <c r="G24" s="23"/>
      <c r="H24" s="18">
        <f>IF(B24="","",17)</f>
        <v>17</v>
      </c>
      <c r="I24" s="20"/>
    </row>
    <row r="25" spans="1:9" s="3" customFormat="1" ht="18" customHeight="1" thickBot="1">
      <c r="A25" s="22">
        <v>9</v>
      </c>
      <c r="B25" s="16">
        <v>29</v>
      </c>
      <c r="C25" s="17" t="str">
        <f>IF(B25="","",VLOOKUP(B25,'[1]ATLETAS '!$A$1:$F$556,2,0))</f>
        <v>João Tomás Lopes</v>
      </c>
      <c r="D25" s="18" t="str">
        <f>IF(B25="","",VLOOKUP(B25,'[1]ATLETAS '!$A$1:$F$556,3,0))</f>
        <v>Infantil A</v>
      </c>
      <c r="E25" s="17" t="str">
        <f>IF(B25="","",VLOOKUP(B25,'[1]ATLETAS '!$A$1:$F$556,5,0))</f>
        <v>EB Rosa Ramalho. Barcelinhos, Barcelos</v>
      </c>
      <c r="F25" s="18">
        <f>IF(B25="","",VLOOKUP(B25,'[1]ATLETAS '!$A$1:$F$29011,4,0))</f>
        <v>30283635</v>
      </c>
      <c r="G25" s="23"/>
      <c r="H25" s="18">
        <f>IF(B25="","",15)</f>
        <v>15</v>
      </c>
      <c r="I25" s="20"/>
    </row>
    <row r="26" spans="1:9" s="3" customFormat="1" ht="18" customHeight="1" thickBot="1">
      <c r="A26" s="22">
        <v>10</v>
      </c>
      <c r="B26" s="16">
        <v>31</v>
      </c>
      <c r="C26" s="17" t="str">
        <f>IF(B26="","",VLOOKUP(B26,'[1]ATLETAS '!$A$1:$F$556,2,0))</f>
        <v>José António Carvalho</v>
      </c>
      <c r="D26" s="18" t="str">
        <f>IF(B26="","",VLOOKUP(B26,'[1]ATLETAS '!$A$1:$F$556,3,0))</f>
        <v>Infantil A</v>
      </c>
      <c r="E26" s="17" t="str">
        <f>IF(B26="","",VLOOKUP(B26,'[1]ATLETAS '!$A$1:$F$556,5,0))</f>
        <v>EB Rosa Ramalho. Barcelinhos, Barcelos</v>
      </c>
      <c r="F26" s="18">
        <f>IF(B26="","",VLOOKUP(B26,'[1]ATLETAS '!$A$1:$F$29011,4,0))</f>
        <v>30812062</v>
      </c>
      <c r="G26" s="23"/>
      <c r="H26" s="18">
        <f>IF(B26="","",13)</f>
        <v>13</v>
      </c>
      <c r="I26" s="20"/>
    </row>
    <row r="27" spans="1:9" s="3" customFormat="1" ht="18" customHeight="1" thickBot="1">
      <c r="A27" s="22">
        <v>11</v>
      </c>
      <c r="B27" s="16">
        <v>39</v>
      </c>
      <c r="C27" s="17" t="str">
        <f>IF(B27="","",VLOOKUP(B27,'[1]ATLETAS '!$A$1:$F$556,2,0))</f>
        <v>Rafael Freitas Lemos</v>
      </c>
      <c r="D27" s="18" t="str">
        <f>IF(B27="","",VLOOKUP(B27,'[1]ATLETAS '!$A$1:$F$556,3,0))</f>
        <v>Infantil A</v>
      </c>
      <c r="E27" s="17" t="str">
        <f>IF(B27="","",VLOOKUP(B27,'[1]ATLETAS '!$A$1:$F$556,5,0))</f>
        <v>EBS À Beira Douro, Medas, Gondomar</v>
      </c>
      <c r="F27" s="18">
        <f>IF(B27="","",VLOOKUP(B27,'[1]ATLETAS '!$A$1:$F$29011,4,0))</f>
        <v>30800311</v>
      </c>
      <c r="G27" s="23"/>
      <c r="H27" s="18">
        <f>IF(B27="","",11)</f>
        <v>11</v>
      </c>
    </row>
    <row r="28" spans="1:9" s="3" customFormat="1" ht="18" customHeight="1" thickBot="1">
      <c r="A28" s="22">
        <v>12</v>
      </c>
      <c r="B28" s="16">
        <v>30</v>
      </c>
      <c r="C28" s="17" t="str">
        <f>IF(B28="","",VLOOKUP(B28,'[1]ATLETAS '!$A$1:$F$556,2,0))</f>
        <v>Joel Alves Caçador</v>
      </c>
      <c r="D28" s="18" t="str">
        <f>IF(B28="","",VLOOKUP(B28,'[1]ATLETAS '!$A$1:$F$556,3,0))</f>
        <v>Infantil A</v>
      </c>
      <c r="E28" s="17" t="str">
        <f>IF(B28="","",VLOOKUP(B28,'[1]ATLETAS '!$A$1:$F$556,5,0))</f>
        <v>AE Arcozelo, Ponte de Lima</v>
      </c>
      <c r="F28" s="18">
        <f>IF(B28="","",VLOOKUP(B28,'[1]ATLETAS '!$A$1:$F$29011,4,0))</f>
        <v>30249296</v>
      </c>
      <c r="G28" s="23"/>
      <c r="H28" s="18">
        <f>IF(B28="","",9)</f>
        <v>9</v>
      </c>
    </row>
    <row r="29" spans="1:9" s="3" customFormat="1" ht="18" customHeight="1" thickBot="1">
      <c r="A29" s="22">
        <v>13</v>
      </c>
      <c r="B29" s="16">
        <v>33</v>
      </c>
      <c r="C29" s="17" t="str">
        <f>IF(B29="","",VLOOKUP(B29,'[1]ATLETAS '!$A$1:$F$556,2,0))</f>
        <v>Luís Miguel Rios</v>
      </c>
      <c r="D29" s="18" t="str">
        <f>IF(B29="","",VLOOKUP(B29,'[1]ATLETAS '!$A$1:$F$556,3,0))</f>
        <v>Infantil A</v>
      </c>
      <c r="E29" s="17" t="str">
        <f>IF(B29="","",VLOOKUP(B29,'[1]ATLETAS '!$A$1:$F$556,5,0))</f>
        <v>EB Maria Pais Ribeiro - A Ribeirinha, Macieira, Vila do Conde- Equipa A</v>
      </c>
      <c r="F29" s="18">
        <f>IF(B29="","",VLOOKUP(B29,'[1]ATLETAS '!$A$1:$F$29011,4,0))</f>
        <v>30637860</v>
      </c>
      <c r="G29" s="23" t="s">
        <v>14</v>
      </c>
      <c r="H29" s="18">
        <f>IF(B29="","",8)</f>
        <v>8</v>
      </c>
    </row>
    <row r="30" spans="1:9" s="3" customFormat="1" ht="18" customHeight="1" thickBot="1">
      <c r="A30" s="22">
        <v>14</v>
      </c>
      <c r="B30" s="16">
        <v>23</v>
      </c>
      <c r="C30" s="17" t="str">
        <f>IF(B30="","",VLOOKUP(B30,'[1]ATLETAS '!$A$1:$F$556,2,0))</f>
        <v>Ivo Marcelo Viana</v>
      </c>
      <c r="D30" s="18" t="str">
        <f>IF(B30="","",VLOOKUP(B30,'[1]ATLETAS '!$A$1:$F$556,3,0))</f>
        <v>Infantil A</v>
      </c>
      <c r="E30" s="17" t="str">
        <f>IF(B30="","",VLOOKUP(B30,'[1]ATLETAS '!$A$1:$F$556,5,0))</f>
        <v>AE Arcozelo, Ponte de Lima</v>
      </c>
      <c r="F30" s="18">
        <f>IF(B30="","",VLOOKUP(B30,'[1]ATLETAS '!$A$1:$F$29011,4,0))</f>
        <v>31074692</v>
      </c>
      <c r="G30" s="23" t="s">
        <v>14</v>
      </c>
      <c r="H30" s="18">
        <f>IF(B30="","",7)</f>
        <v>7</v>
      </c>
    </row>
    <row r="31" spans="1:9" s="3" customFormat="1" ht="18" customHeight="1" thickBot="1">
      <c r="A31" s="22">
        <v>15</v>
      </c>
      <c r="B31" s="16">
        <v>32</v>
      </c>
      <c r="C31" s="17" t="str">
        <f>IF(B31="","",VLOOKUP(B31,'[1]ATLETAS '!$A$1:$F$556,2,0))</f>
        <v>Leandro Lima</v>
      </c>
      <c r="D31" s="18" t="str">
        <f>IF(B31="","",VLOOKUP(B31,'[1]ATLETAS '!$A$1:$F$556,3,0))</f>
        <v>Infantil A</v>
      </c>
      <c r="E31" s="17" t="str">
        <f>IF(B31="","",VLOOKUP(B31,'[1]ATLETAS '!$A$1:$F$556,5,0))</f>
        <v>AE António Feijó</v>
      </c>
      <c r="F31" s="18">
        <f>IF(B31="","",VLOOKUP(B31,'[1]ATLETAS '!$A$1:$F$29011,4,0))</f>
        <v>15056372</v>
      </c>
      <c r="G31" s="23" t="s">
        <v>14</v>
      </c>
      <c r="H31" s="18">
        <f>IF(B31="","",6)</f>
        <v>6</v>
      </c>
    </row>
    <row r="32" spans="1:9" s="3" customFormat="1" ht="18" customHeight="1" thickBot="1">
      <c r="A32" s="22">
        <v>16</v>
      </c>
      <c r="B32" s="16">
        <v>34</v>
      </c>
      <c r="C32" s="17" t="str">
        <f>IF(B32="","",VLOOKUP(B32,'[1]ATLETAS '!$A$1:$F$556,2,0))</f>
        <v>Manuel Pedro Bragança</v>
      </c>
      <c r="D32" s="18" t="str">
        <f>IF(B32="","",VLOOKUP(B32,'[1]ATLETAS '!$A$1:$F$556,3,0))</f>
        <v>Infantil A</v>
      </c>
      <c r="E32" s="17" t="str">
        <f>IF(B32="","",VLOOKUP(B32,'[1]ATLETAS '!$A$1:$F$556,5,0))</f>
        <v>EB João de Meira, Guimarães B</v>
      </c>
      <c r="F32" s="18">
        <f>IF(B32="","",VLOOKUP(B32,'[1]ATLETAS '!$A$1:$F$29011,4,0))</f>
        <v>15732305</v>
      </c>
      <c r="G32" s="23" t="s">
        <v>14</v>
      </c>
      <c r="H32" s="18">
        <f>IF(B32="","",5)</f>
        <v>5</v>
      </c>
    </row>
    <row r="33" spans="1:15" s="3" customFormat="1" ht="18" customHeight="1" thickBot="1">
      <c r="A33" s="22">
        <v>17</v>
      </c>
      <c r="B33" s="16">
        <v>44</v>
      </c>
      <c r="C33" s="17" t="str">
        <f>IF(B33="","",VLOOKUP(B33,'[1]ATLETAS '!$A$1:$F$556,2,0))</f>
        <v>Gonçalo Monteiro Cunha</v>
      </c>
      <c r="D33" s="18" t="str">
        <f>IF(B33="","",VLOOKUP(B33,'[1]ATLETAS '!$A$1:$F$556,3,0))</f>
        <v>Infantil A</v>
      </c>
      <c r="E33" s="17" t="str">
        <f>IF(B33="","",VLOOKUP(B33,'[1]ATLETAS '!$A$1:$F$556,5,0))</f>
        <v>EB João de Meira, Guimarães A</v>
      </c>
      <c r="F33" s="18">
        <f>IF(B33="","",VLOOKUP(B33,'[1]ATLETAS '!$A$1:$F$29011,4,0))</f>
        <v>30130708</v>
      </c>
      <c r="G33" s="23" t="s">
        <v>14</v>
      </c>
      <c r="H33" s="18">
        <f>IF(B33="","",4)</f>
        <v>4</v>
      </c>
    </row>
    <row r="34" spans="1:15" s="3" customFormat="1" ht="18" customHeight="1" thickBot="1">
      <c r="A34" s="22">
        <v>18</v>
      </c>
      <c r="B34" s="16">
        <v>15</v>
      </c>
      <c r="C34" s="17" t="str">
        <f>IF(B34="","",VLOOKUP(B34,'[1]ATLETAS '!$A$1:$F$556,2,0))</f>
        <v>Carlos Martins Ferreira</v>
      </c>
      <c r="D34" s="18" t="str">
        <f>IF(B34="","",VLOOKUP(B34,'[1]ATLETAS '!$A$1:$F$556,3,0))</f>
        <v>Infantil A</v>
      </c>
      <c r="E34" s="17" t="str">
        <f>IF(B34="","",VLOOKUP(B34,'[1]ATLETAS '!$A$1:$F$556,5,0))</f>
        <v>EB de Eiriz, Paços de Ferreira - Equipa B</v>
      </c>
      <c r="F34" s="18">
        <f>IF(B34="","",VLOOKUP(B34,'[1]ATLETAS '!$A$1:$F$29011,4,0))</f>
        <v>313871752</v>
      </c>
      <c r="G34" s="23" t="s">
        <v>14</v>
      </c>
      <c r="H34" s="18">
        <f>IF(B34="","",3)</f>
        <v>3</v>
      </c>
    </row>
    <row r="35" spans="1:15" s="3" customFormat="1" ht="18" customHeight="1" thickBot="1">
      <c r="A35" s="22">
        <v>19</v>
      </c>
      <c r="B35" s="16">
        <v>14</v>
      </c>
      <c r="C35" s="17" t="str">
        <f>IF(B35="","",VLOOKUP(B35,'[1]ATLETAS '!$A$1:$F$556,2,0))</f>
        <v>Alexandre Sousa Alves</v>
      </c>
      <c r="D35" s="18" t="str">
        <f>IF(B35="","",VLOOKUP(B35,'[1]ATLETAS '!$A$1:$F$556,3,0))</f>
        <v>Infantil A</v>
      </c>
      <c r="E35" s="17" t="str">
        <f>IF(B35="","",VLOOKUP(B35,'[1]ATLETAS '!$A$1:$F$556,5,0))</f>
        <v>EBS À Beira Douro, Medas, Gondomar</v>
      </c>
      <c r="F35" s="18">
        <f>IF(B35="","",VLOOKUP(B35,'[1]ATLETAS '!$A$1:$F$29011,4,0))</f>
        <v>30763504</v>
      </c>
      <c r="G35" s="23" t="s">
        <v>14</v>
      </c>
      <c r="H35" s="18">
        <f>IF(B35="","",2)</f>
        <v>2</v>
      </c>
    </row>
    <row r="36" spans="1:15" s="3" customFormat="1" ht="23.25" customHeight="1" thickBot="1">
      <c r="A36" s="11" t="s">
        <v>15</v>
      </c>
      <c r="B36" s="11"/>
      <c r="C36" s="24" t="str">
        <f>([1]DE2015!$C$26)</f>
        <v>DE</v>
      </c>
      <c r="D36" s="25" t="s">
        <v>16</v>
      </c>
      <c r="E36" s="12" t="s">
        <v>19</v>
      </c>
      <c r="F36" s="11"/>
      <c r="G36" s="113">
        <f>([1]DE2015!$C$25)</f>
        <v>42041</v>
      </c>
      <c r="H36" s="113"/>
      <c r="I36" s="27"/>
      <c r="N36" s="28"/>
      <c r="O36" s="29"/>
    </row>
    <row r="37" spans="1:15" s="14" customFormat="1" ht="18" customHeight="1" thickBot="1">
      <c r="A37" s="13" t="s">
        <v>6</v>
      </c>
      <c r="B37" s="13" t="s">
        <v>7</v>
      </c>
      <c r="C37" s="13" t="s">
        <v>8</v>
      </c>
      <c r="D37" s="13" t="s">
        <v>9</v>
      </c>
      <c r="E37" s="13" t="s">
        <v>10</v>
      </c>
      <c r="F37" s="13" t="s">
        <v>11</v>
      </c>
      <c r="G37" s="13" t="s">
        <v>12</v>
      </c>
      <c r="H37" s="13" t="s">
        <v>13</v>
      </c>
      <c r="I37" s="30"/>
      <c r="J37" s="31"/>
    </row>
    <row r="38" spans="1:15" s="3" customFormat="1" ht="18" customHeight="1" thickBot="1">
      <c r="A38" s="15">
        <v>1</v>
      </c>
      <c r="B38" s="16">
        <v>118</v>
      </c>
      <c r="C38" s="17" t="str">
        <f>IF(B38="","",VLOOKUP(B38,'[1]ATLETAS '!$A$1:$F$556,2,0))</f>
        <v>Sara Teixeira Ferreira</v>
      </c>
      <c r="D38" s="18" t="str">
        <f>IF(B38="","",VLOOKUP(B38,'[1]ATLETAS '!$A$1:$F$556,3,0))</f>
        <v>Infantil A</v>
      </c>
      <c r="E38" s="17" t="str">
        <f>IF(B38="","",VLOOKUP(B38,'[1]ATLETAS '!$A$1:$F$556,5,0))</f>
        <v>ES de Castêlo da Maia, Maia</v>
      </c>
      <c r="F38" s="18">
        <f>IF(B38="","",VLOOKUP(B38,'[1]ATLETAS '!$A$1:$F$29011,4,0))</f>
        <v>30655407</v>
      </c>
      <c r="G38" s="32"/>
      <c r="H38" s="18">
        <f>IF(B38="","",35)</f>
        <v>35</v>
      </c>
      <c r="I38" s="27"/>
      <c r="J38" s="20"/>
    </row>
    <row r="39" spans="1:15" s="3" customFormat="1" ht="18" customHeight="1" thickBot="1">
      <c r="A39" s="15">
        <v>2</v>
      </c>
      <c r="B39" s="16">
        <v>104</v>
      </c>
      <c r="C39" s="17" t="str">
        <f>IF(B39="","",VLOOKUP(B39,'[1]ATLETAS '!$A$1:$F$556,2,0))</f>
        <v>Beatriz Ramos da Silva</v>
      </c>
      <c r="D39" s="18" t="str">
        <f>IF(B39="","",VLOOKUP(B39,'[1]ATLETAS '!$A$1:$F$556,3,0))</f>
        <v>Infantil A</v>
      </c>
      <c r="E39" s="17" t="str">
        <f>IF(B39="","",VLOOKUP(B39,'[1]ATLETAS '!$A$1:$F$556,5,0))</f>
        <v>EB Maria Pais Ribeiro - A Ribeirinha, Macieira, Vila do Conde- Equipa A</v>
      </c>
      <c r="F39" s="18">
        <f>IF(B39="","",VLOOKUP(B39,'[1]ATLETAS '!$A$1:$F$29011,4,0))</f>
        <v>30053824</v>
      </c>
      <c r="G39" s="32"/>
      <c r="H39" s="18">
        <f>IF(B39="","",30)</f>
        <v>30</v>
      </c>
      <c r="I39" s="33" t="str">
        <f>IF(G39="","",IF(G39-$G38&gt;$H35,"Time_Out","Time_In"))</f>
        <v/>
      </c>
      <c r="J39" s="20"/>
    </row>
    <row r="40" spans="1:15" s="3" customFormat="1" ht="18" customHeight="1" thickBot="1">
      <c r="A40" s="15">
        <v>3</v>
      </c>
      <c r="B40" s="16">
        <v>116</v>
      </c>
      <c r="C40" s="17" t="str">
        <f>IF(B40="","",VLOOKUP(B40,'[1]ATLETAS '!$A$1:$F$556,2,0))</f>
        <v>Maria Elisabete Veiga</v>
      </c>
      <c r="D40" s="18" t="str">
        <f>IF(B40="","",VLOOKUP(B40,'[1]ATLETAS '!$A$1:$F$556,3,0))</f>
        <v>Infantil A</v>
      </c>
      <c r="E40" s="17" t="str">
        <f>IF(B40="","",VLOOKUP(B40,'[1]ATLETAS '!$A$1:$F$556,5,0))</f>
        <v>EBS À Beira Douro, Medas, Gondomar</v>
      </c>
      <c r="F40" s="18">
        <f>IF(B40="","",VLOOKUP(B40,'[1]ATLETAS '!$A$1:$F$29011,4,0))</f>
        <v>30332319</v>
      </c>
      <c r="G40" s="32"/>
      <c r="H40" s="18">
        <f>IF(B40="","",27)</f>
        <v>27</v>
      </c>
      <c r="I40" s="34" t="str">
        <f>IF(G40&gt;"","",IF((G40-G38)&gt;=H35,"Time_Out","Time_In"))</f>
        <v>Time_In</v>
      </c>
      <c r="J40" s="20"/>
    </row>
    <row r="41" spans="1:15" s="3" customFormat="1" ht="18" customHeight="1" thickBot="1">
      <c r="A41" s="22">
        <v>4</v>
      </c>
      <c r="B41" s="16">
        <v>111</v>
      </c>
      <c r="C41" s="17" t="str">
        <f>IF(B41="","",VLOOKUP(B41,'[1]ATLETAS '!$A$1:$F$556,2,0))</f>
        <v>Francisca Oliveira</v>
      </c>
      <c r="D41" s="18" t="str">
        <f>IF(B41="","",VLOOKUP(B41,'[1]ATLETAS '!$A$1:$F$556,3,0))</f>
        <v>Infantil A</v>
      </c>
      <c r="E41" s="17" t="str">
        <f>IF(B41="","",VLOOKUP(B41,'[1]ATLETAS '!$A$1:$F$556,5,0))</f>
        <v>EB Padre Joaquim Flores, Revelhe, Fafe A</v>
      </c>
      <c r="F41" s="18">
        <f>IF(B41="","",VLOOKUP(B41,'[1]ATLETAS '!$A$1:$F$29011,4,0))</f>
        <v>30051289</v>
      </c>
      <c r="G41" s="32"/>
      <c r="H41" s="18">
        <f>IF(B41="","",25)</f>
        <v>25</v>
      </c>
      <c r="I41" s="35" t="str">
        <f>IF(G41="","",IF(G41-$G40&gt;$H37,"Time_Out","Time_In"))</f>
        <v/>
      </c>
      <c r="J41" s="20"/>
    </row>
    <row r="42" spans="1:15" s="3" customFormat="1" ht="18" customHeight="1" thickBot="1">
      <c r="A42" s="22">
        <v>5</v>
      </c>
      <c r="B42" s="16">
        <v>106</v>
      </c>
      <c r="C42" s="17" t="str">
        <f>IF(B42="","",VLOOKUP(B42,'[1]ATLETAS '!$A$1:$F$556,2,0))</f>
        <v>Bruna Silva Costa</v>
      </c>
      <c r="D42" s="18" t="str">
        <f>IF(B42="","",VLOOKUP(B42,'[1]ATLETAS '!$A$1:$F$556,3,0))</f>
        <v>Infantil A</v>
      </c>
      <c r="E42" s="17" t="str">
        <f>IF(B42="","",VLOOKUP(B42,'[1]ATLETAS '!$A$1:$F$556,5,0))</f>
        <v>EB Rosa Ramalho. Barcelinhos, Barcelos</v>
      </c>
      <c r="F42" s="18">
        <f>IF(B42="","",VLOOKUP(B42,'[1]ATLETAS '!$A$1:$F$29011,4,0))</f>
        <v>30705694</v>
      </c>
      <c r="G42" s="32"/>
      <c r="H42" s="18">
        <f>IF(B42="","",23)</f>
        <v>23</v>
      </c>
      <c r="I42" s="35" t="str">
        <f>IF(G42="","",IF(G42-$G38&gt;$H35,"Time_Out","Time_In"))</f>
        <v/>
      </c>
      <c r="J42" s="20"/>
    </row>
    <row r="43" spans="1:15" s="3" customFormat="1" ht="18" customHeight="1" thickBot="1">
      <c r="A43" s="22">
        <v>6</v>
      </c>
      <c r="B43" s="16">
        <v>110</v>
      </c>
      <c r="C43" s="17" t="str">
        <f>IF(B43="","",VLOOKUP(B43,'[1]ATLETAS '!$A$1:$F$556,2,0))</f>
        <v>Francisca Isabel Gomes</v>
      </c>
      <c r="D43" s="18" t="str">
        <f>IF(B43="","",VLOOKUP(B43,'[1]ATLETAS '!$A$1:$F$556,3,0))</f>
        <v>Infantil A</v>
      </c>
      <c r="E43" s="17" t="str">
        <f>IF(B43="","",VLOOKUP(B43,'[1]ATLETAS '!$A$1:$F$556,5,0))</f>
        <v>EB de Arões - Santa Cristina, Fafe B</v>
      </c>
      <c r="F43" s="18">
        <f>IF(B43="","",VLOOKUP(B43,'[1]ATLETAS '!$A$1:$F$29011,4,0))</f>
        <v>30983122</v>
      </c>
      <c r="G43" s="32"/>
      <c r="H43" s="18">
        <f>IF(B43="","",21)</f>
        <v>21</v>
      </c>
      <c r="I43" s="27" t="str">
        <f>IF(G43="","",IF(G43-$G42&gt;$H39,"Time_Out","Time_In"))</f>
        <v/>
      </c>
      <c r="J43" s="20"/>
    </row>
    <row r="44" spans="1:15" s="3" customFormat="1" ht="18" customHeight="1" thickBot="1">
      <c r="A44" s="22">
        <v>7</v>
      </c>
      <c r="B44" s="16">
        <v>108</v>
      </c>
      <c r="C44" s="17" t="str">
        <f>IF(B44="","",VLOOKUP(B44,'[1]ATLETAS '!$A$1:$F$556,2,0))</f>
        <v>Cláudia Isabel Silva</v>
      </c>
      <c r="D44" s="18" t="str">
        <f>IF(B44="","",VLOOKUP(B44,'[1]ATLETAS '!$A$1:$F$556,3,0))</f>
        <v>Infantil A</v>
      </c>
      <c r="E44" s="17" t="str">
        <f>IF(B44="","",VLOOKUP(B44,'[1]ATLETAS '!$A$1:$F$556,5,0))</f>
        <v>EB Maria Pais Ribeiro - A Ribeirinha, Macieira, Vila do Conde- Equipa A</v>
      </c>
      <c r="F44" s="18">
        <f>IF(B44="","",VLOOKUP(B44,'[1]ATLETAS '!$A$1:$F$29011,4,0))</f>
        <v>31361282</v>
      </c>
      <c r="G44" s="32"/>
      <c r="H44" s="18">
        <f>IF(B44="","",19)</f>
        <v>19</v>
      </c>
      <c r="I44" s="27" t="str">
        <f>IF(G44="","",IF(G44-$G43&gt;$H40,"Time_Out","Time_In"))</f>
        <v/>
      </c>
      <c r="J44" s="20"/>
    </row>
    <row r="45" spans="1:15" s="3" customFormat="1" ht="18" customHeight="1" thickBot="1">
      <c r="A45" s="15">
        <v>8</v>
      </c>
      <c r="B45" s="16">
        <v>101</v>
      </c>
      <c r="C45" s="17" t="str">
        <f>IF(B45="","",VLOOKUP(B45,'[1]ATLETAS '!$A$1:$F$556,2,0))</f>
        <v>Alexandra da Conceição Gomes</v>
      </c>
      <c r="D45" s="18" t="str">
        <f>IF(B45="","",VLOOKUP(B45,'[1]ATLETAS '!$A$1:$F$556,3,0))</f>
        <v>Infantil A</v>
      </c>
      <c r="E45" s="17" t="str">
        <f>IF(B45="","",VLOOKUP(B45,'[1]ATLETAS '!$A$1:$F$556,5,0))</f>
        <v>EB de Arões - Santa Cristina, Fafe B</v>
      </c>
      <c r="F45" s="18">
        <f>IF(B45="","",VLOOKUP(B45,'[1]ATLETAS '!$A$1:$F$29011,4,0))</f>
        <v>30983153</v>
      </c>
      <c r="G45" s="32"/>
      <c r="H45" s="18">
        <f>IF(B45="","",17)</f>
        <v>17</v>
      </c>
      <c r="I45" s="27" t="str">
        <f>IF(G45="","",IF(G45-$G44&gt;$H41,"Time_Out","Time_In"))</f>
        <v/>
      </c>
      <c r="J45" s="20"/>
    </row>
    <row r="46" spans="1:15" s="3" customFormat="1" ht="18" customHeight="1" thickBot="1">
      <c r="A46" s="22">
        <v>9</v>
      </c>
      <c r="B46" s="16">
        <v>112</v>
      </c>
      <c r="C46" s="17" t="str">
        <f>IF(B46="","",VLOOKUP(B46,'[1]ATLETAS '!$A$1:$F$556,2,0))</f>
        <v>Joice Beatriz Vieira</v>
      </c>
      <c r="D46" s="18" t="str">
        <f>IF(B46="","",VLOOKUP(B46,'[1]ATLETAS '!$A$1:$F$556,3,0))</f>
        <v>Infantil A</v>
      </c>
      <c r="E46" s="17" t="str">
        <f>IF(B46="","",VLOOKUP(B46,'[1]ATLETAS '!$A$1:$F$556,5,0))</f>
        <v>EB de Arões - Santa Cristina, Fafe B</v>
      </c>
      <c r="F46" s="18">
        <f>IF(B46="","",VLOOKUP(B46,'[1]ATLETAS '!$A$1:$F$29011,4,0))</f>
        <v>31012646</v>
      </c>
      <c r="G46" s="32"/>
      <c r="H46" s="18">
        <f>IF(B46="","",15)</f>
        <v>15</v>
      </c>
      <c r="I46" s="27" t="str">
        <f>IF(G46="","",IF(G46-$G45&gt;$H42,"Time_Out","Time_In"))</f>
        <v/>
      </c>
      <c r="J46" s="20"/>
    </row>
    <row r="47" spans="1:15" s="3" customFormat="1" ht="18" customHeight="1" thickBot="1">
      <c r="A47" s="22">
        <v>10</v>
      </c>
      <c r="B47" s="16">
        <v>109</v>
      </c>
      <c r="C47" s="17" t="str">
        <f>IF(B47="","",VLOOKUP(B47,'[1]ATLETAS '!$A$1:$F$556,2,0))</f>
        <v>Cristina Novais</v>
      </c>
      <c r="D47" s="18" t="str">
        <f>IF(B47="","",VLOOKUP(B47,'[1]ATLETAS '!$A$1:$F$556,3,0))</f>
        <v>Infantil A</v>
      </c>
      <c r="E47" s="17" t="str">
        <f>IF(B47="","",VLOOKUP(B47,'[1]ATLETAS '!$A$1:$F$556,5,0))</f>
        <v>EB Padre Joaquim Flores, Revelhe, Fafe A</v>
      </c>
      <c r="F47" s="18">
        <f>IF(B47="","",VLOOKUP(B47,'[1]ATLETAS '!$A$1:$F$29011,4,0))</f>
        <v>30133701</v>
      </c>
      <c r="G47" s="32"/>
      <c r="H47" s="18">
        <f>IF(B47="","",13)</f>
        <v>13</v>
      </c>
      <c r="I47" s="27" t="str">
        <f>IF(G47="","",IF(G47-$G46&gt;$H43,"Time_Out","Time_In"))</f>
        <v/>
      </c>
      <c r="J47" s="20"/>
    </row>
    <row r="48" spans="1:15" s="3" customFormat="1" ht="18" customHeight="1" thickBot="1">
      <c r="A48" s="22">
        <v>11</v>
      </c>
      <c r="B48" s="16">
        <v>107</v>
      </c>
      <c r="C48" s="17" t="str">
        <f>IF(B48="","",VLOOKUP(B48,'[1]ATLETAS '!$A$1:$F$556,2,0))</f>
        <v>Celina Sousa</v>
      </c>
      <c r="D48" s="18" t="str">
        <f>IF(B48="","",VLOOKUP(B48,'[1]ATLETAS '!$A$1:$F$556,3,0))</f>
        <v>Infantil A</v>
      </c>
      <c r="E48" s="17" t="str">
        <f>IF(B48="","",VLOOKUP(B48,'[1]ATLETAS '!$A$1:$F$556,5,0))</f>
        <v>EB Padre Joaquim Flores, Revelhe, Fafe A</v>
      </c>
      <c r="F48" s="18">
        <f>IF(B48="","",VLOOKUP(B48,'[1]ATLETAS '!$A$1:$F$29011,4,0))</f>
        <v>15751221</v>
      </c>
      <c r="G48" s="32"/>
      <c r="H48" s="18">
        <f>IF(B48="","",11)</f>
        <v>11</v>
      </c>
      <c r="I48" s="27" t="str">
        <f t="shared" ref="I48:I49" si="0">IF(G48="","",IF(G48-G47&gt;"1:00:00","Time_Out","Time_In"))</f>
        <v/>
      </c>
      <c r="J48" s="36"/>
    </row>
    <row r="49" spans="1:9" s="3" customFormat="1" ht="18" customHeight="1" thickBot="1">
      <c r="A49" s="22">
        <v>12</v>
      </c>
      <c r="B49" s="16">
        <v>115</v>
      </c>
      <c r="C49" s="17" t="str">
        <f>IF(B49="","",VLOOKUP(B49,'[1]ATLETAS '!$A$1:$F$556,2,0))</f>
        <v>Laura Vitória Silva</v>
      </c>
      <c r="D49" s="18" t="str">
        <f>IF(B49="","",VLOOKUP(B49,'[1]ATLETAS '!$A$1:$F$556,3,0))</f>
        <v>Infantil A</v>
      </c>
      <c r="E49" s="17" t="str">
        <f>IF(B49="","",VLOOKUP(B49,'[1]ATLETAS '!$A$1:$F$556,5,0))</f>
        <v>EB Maria Pais Ribeiro - A Ribeirinha, Macieira, Vila do Conde- Equipa A</v>
      </c>
      <c r="F49" s="18">
        <f>IF(B49="","",VLOOKUP(B49,'[1]ATLETAS '!$A$1:$F$29011,4,0))</f>
        <v>31396851</v>
      </c>
      <c r="G49" s="32"/>
      <c r="H49" s="18">
        <f>IF(B49="","",9)</f>
        <v>9</v>
      </c>
      <c r="I49" s="27" t="str">
        <f t="shared" si="0"/>
        <v/>
      </c>
    </row>
    <row r="50" spans="1:9" s="3" customFormat="1" ht="23.25" customHeight="1" thickBot="1">
      <c r="A50" s="11" t="s">
        <v>15</v>
      </c>
      <c r="B50" s="11"/>
      <c r="C50" s="24" t="str">
        <f>([1]DE2015!$C$26)</f>
        <v>DE</v>
      </c>
      <c r="D50" s="25" t="s">
        <v>16</v>
      </c>
      <c r="E50" s="12" t="s">
        <v>20</v>
      </c>
      <c r="F50" s="26"/>
      <c r="G50" s="113">
        <f>([1]DE2015!$C$25)</f>
        <v>42041</v>
      </c>
      <c r="H50" s="113"/>
    </row>
    <row r="51" spans="1:9" s="14" customFormat="1" ht="18" customHeight="1" thickBot="1">
      <c r="A51" s="13" t="s">
        <v>6</v>
      </c>
      <c r="B51" s="13" t="s">
        <v>7</v>
      </c>
      <c r="C51" s="13" t="s">
        <v>8</v>
      </c>
      <c r="D51" s="13" t="s">
        <v>9</v>
      </c>
      <c r="E51" s="13" t="s">
        <v>10</v>
      </c>
      <c r="F51" s="13" t="s">
        <v>11</v>
      </c>
      <c r="G51" s="13" t="s">
        <v>12</v>
      </c>
      <c r="H51" s="13" t="s">
        <v>13</v>
      </c>
    </row>
    <row r="52" spans="1:9" s="3" customFormat="1" ht="18" customHeight="1" thickBot="1">
      <c r="A52" s="15">
        <v>1</v>
      </c>
      <c r="B52" s="16">
        <v>241</v>
      </c>
      <c r="C52" s="37" t="str">
        <f>IF(B52="","",VLOOKUP(B52,'[1]ATLETAS '!$A$1:$F$556,2,0))</f>
        <v>Gonçalo Correia Magalhães</v>
      </c>
      <c r="D52" s="15" t="str">
        <f>IF(B52="","",VLOOKUP(B52,'[1]ATLETAS '!$A$1:$F$556,3,0))</f>
        <v>Infantil B</v>
      </c>
      <c r="E52" s="37" t="str">
        <f>IF(B52="","",VLOOKUP(B52,'[1]ATLETAS '!$A$1:$F$556,5,0))</f>
        <v>EB Maria Pais Ribeiro - A Ribeirinha, Macieira, Vila do Conde- Equipa A</v>
      </c>
      <c r="F52" s="15">
        <f>IF(B52="","",VLOOKUP(B52,'[1]ATLETAS '!$A$1:$F$29011,4,0))</f>
        <v>90795695</v>
      </c>
      <c r="G52" s="19"/>
      <c r="H52" s="18">
        <f>IF(B52="","",35)</f>
        <v>35</v>
      </c>
    </row>
    <row r="53" spans="1:9" s="3" customFormat="1" ht="18" customHeight="1" thickBot="1">
      <c r="A53" s="15">
        <v>2</v>
      </c>
      <c r="B53" s="16">
        <v>258</v>
      </c>
      <c r="C53" s="37" t="str">
        <f>IF(B53="","",VLOOKUP(B53,'[1]ATLETAS '!$A$1:$F$556,2,0))</f>
        <v>Lucas Simões Lopes</v>
      </c>
      <c r="D53" s="15" t="str">
        <f>IF(B53="","",VLOOKUP(B53,'[1]ATLETAS '!$A$1:$F$556,3,0))</f>
        <v>Infantil B</v>
      </c>
      <c r="E53" s="37" t="str">
        <f>IF(B53="","",VLOOKUP(B53,'[1]ATLETAS '!$A$1:$F$556,5,0))</f>
        <v>EB de A Ver-o-Mar, Póvoa de Varzim</v>
      </c>
      <c r="F53" s="15">
        <f>IF(B53="","",VLOOKUP(B53,'[1]ATLETAS '!$A$1:$F$29011,4,0))</f>
        <v>150171706</v>
      </c>
      <c r="G53" s="19"/>
      <c r="H53" s="18">
        <f>IF(B53="","",30)</f>
        <v>30</v>
      </c>
    </row>
    <row r="54" spans="1:9" s="3" customFormat="1" ht="18" customHeight="1" thickBot="1">
      <c r="A54" s="15">
        <v>3</v>
      </c>
      <c r="B54" s="16">
        <v>242</v>
      </c>
      <c r="C54" s="37" t="str">
        <f>IF(B54="","",VLOOKUP(B54,'[1]ATLETAS '!$A$1:$F$556,2,0))</f>
        <v>Gonçalo de Barros Magalhães</v>
      </c>
      <c r="D54" s="15" t="str">
        <f>IF(B54="","",VLOOKUP(B54,'[1]ATLETAS '!$A$1:$F$556,3,0))</f>
        <v>Infantil B</v>
      </c>
      <c r="E54" s="37" t="str">
        <f>IF(B54="","",VLOOKUP(B54,'[1]ATLETAS '!$A$1:$F$556,5,0))</f>
        <v>EB Maria Pais Ribeiro - A Ribeirinha, Macieira, Vila do Conde- Equipa A</v>
      </c>
      <c r="F54" s="15">
        <f>IF(B54="","",VLOOKUP(B54,'[1]ATLETAS '!$A$1:$F$29011,4,0))</f>
        <v>15345922</v>
      </c>
      <c r="G54" s="19"/>
      <c r="H54" s="18">
        <f>IF(B54="","",27)</f>
        <v>27</v>
      </c>
    </row>
    <row r="55" spans="1:9" s="3" customFormat="1" ht="18" customHeight="1" thickBot="1">
      <c r="A55" s="22">
        <v>4</v>
      </c>
      <c r="B55" s="16">
        <v>222</v>
      </c>
      <c r="C55" s="37" t="str">
        <f>IF(B55="","",VLOOKUP(B55,'[1]ATLETAS '!$A$1:$F$556,2,0))</f>
        <v>André Ramos Maia</v>
      </c>
      <c r="D55" s="15" t="str">
        <f>IF(B55="","",VLOOKUP(B55,'[1]ATLETAS '!$A$1:$F$556,3,0))</f>
        <v>Infantil B</v>
      </c>
      <c r="E55" s="37" t="str">
        <f>IF(B55="","",VLOOKUP(B55,'[1]ATLETAS '!$A$1:$F$556,5,0))</f>
        <v>ES de Castêlo da Maia, Maia</v>
      </c>
      <c r="F55" s="15">
        <f>IF(B55="","",VLOOKUP(B55,'[1]ATLETAS '!$A$1:$F$29011,4,0))</f>
        <v>15300658</v>
      </c>
      <c r="G55" s="19"/>
      <c r="H55" s="18">
        <f>IF(B55="","",25)</f>
        <v>25</v>
      </c>
    </row>
    <row r="56" spans="1:9" s="3" customFormat="1" ht="18" customHeight="1" thickBot="1">
      <c r="A56" s="22">
        <v>5</v>
      </c>
      <c r="B56" s="16">
        <v>269</v>
      </c>
      <c r="C56" s="37" t="str">
        <f>IF(B56="","",VLOOKUP(B56,'[1]ATLETAS '!$A$1:$F$556,2,0))</f>
        <v>Pedro Filipe Martins</v>
      </c>
      <c r="D56" s="15" t="str">
        <f>IF(B56="","",VLOOKUP(B56,'[1]ATLETAS '!$A$1:$F$556,3,0))</f>
        <v>Infantil B</v>
      </c>
      <c r="E56" s="37" t="str">
        <f>IF(B56="","",VLOOKUP(B56,'[1]ATLETAS '!$A$1:$F$556,5,0))</f>
        <v>EB Rosa Ramalho. Barcelinhos, Barcelos</v>
      </c>
      <c r="F56" s="15">
        <f>IF(B56="","",VLOOKUP(B56,'[1]ATLETAS '!$A$1:$F$29011,4,0))</f>
        <v>310707218</v>
      </c>
      <c r="G56" s="19"/>
      <c r="H56" s="18">
        <f>IF(B56="","",23)</f>
        <v>23</v>
      </c>
    </row>
    <row r="57" spans="1:9" s="3" customFormat="1" ht="18" customHeight="1" thickBot="1">
      <c r="A57" s="22">
        <v>6</v>
      </c>
      <c r="B57" s="16">
        <v>214</v>
      </c>
      <c r="C57" s="37" t="str">
        <f>IF(B57="","",VLOOKUP(B57,'[1]ATLETAS '!$A$1:$F$556,2,0))</f>
        <v>Miguel Almeida Torres</v>
      </c>
      <c r="D57" s="15" t="str">
        <f>IF(B57="","",VLOOKUP(B57,'[1]ATLETAS '!$A$1:$F$556,3,0))</f>
        <v>Infantil B</v>
      </c>
      <c r="E57" s="37" t="str">
        <f>IF(B57="","",VLOOKUP(B57,'[1]ATLETAS '!$A$1:$F$556,5,0))</f>
        <v>ES de Ínfias, Vizela</v>
      </c>
      <c r="F57" s="15">
        <f>IF(B57="","",VLOOKUP(B57,'[1]ATLETAS '!$A$1:$F$29011,4,0))</f>
        <v>15767156</v>
      </c>
      <c r="G57" s="19"/>
      <c r="H57" s="18">
        <f>IF(B57="","",21)</f>
        <v>21</v>
      </c>
    </row>
    <row r="58" spans="1:9" s="3" customFormat="1" ht="18" customHeight="1" thickBot="1">
      <c r="A58" s="22">
        <v>7</v>
      </c>
      <c r="B58" s="16">
        <v>215</v>
      </c>
      <c r="C58" s="37" t="str">
        <f>IF(B58="","",VLOOKUP(B58,'[1]ATLETAS '!$A$1:$F$556,2,0))</f>
        <v>José Duarte Ribeiro</v>
      </c>
      <c r="D58" s="15" t="str">
        <f>IF(B58="","",VLOOKUP(B58,'[1]ATLETAS '!$A$1:$F$556,3,0))</f>
        <v>Infantil B</v>
      </c>
      <c r="E58" s="37" t="str">
        <f>IF(B58="","",VLOOKUP(B58,'[1]ATLETAS '!$A$1:$F$556,5,0))</f>
        <v>ES de Ínfias, Vizela</v>
      </c>
      <c r="F58" s="15">
        <f>IF(B58="","",VLOOKUP(B58,'[1]ATLETAS '!$A$1:$F$29011,4,0))</f>
        <v>10671540</v>
      </c>
      <c r="G58" s="19"/>
      <c r="H58" s="18">
        <f>IF(B58="","",19)</f>
        <v>19</v>
      </c>
    </row>
    <row r="59" spans="1:9" s="3" customFormat="1" ht="18" customHeight="1" thickBot="1">
      <c r="A59" s="15">
        <v>8</v>
      </c>
      <c r="B59" s="16">
        <v>230</v>
      </c>
      <c r="C59" s="37" t="str">
        <f>IF(B59="","",VLOOKUP(B59,'[1]ATLETAS '!$A$1:$F$556,2,0))</f>
        <v>Diogo André Carneiro</v>
      </c>
      <c r="D59" s="15" t="str">
        <f>IF(B59="","",VLOOKUP(B59,'[1]ATLETAS '!$A$1:$F$556,3,0))</f>
        <v>Infantil B</v>
      </c>
      <c r="E59" s="37" t="str">
        <f>IF(B59="","",VLOOKUP(B59,'[1]ATLETAS '!$A$1:$F$556,5,0))</f>
        <v>EB de Arões - Santa Cristina, Fafe B</v>
      </c>
      <c r="F59" s="15">
        <f>IF(B59="","",VLOOKUP(B59,'[1]ATLETAS '!$A$1:$F$29011,4,0))</f>
        <v>30891165</v>
      </c>
      <c r="G59" s="19"/>
      <c r="H59" s="18">
        <f>IF(B59="","",17)</f>
        <v>17</v>
      </c>
    </row>
    <row r="60" spans="1:9" s="3" customFormat="1" ht="18" customHeight="1" thickBot="1">
      <c r="A60" s="22">
        <v>9</v>
      </c>
      <c r="B60" s="16">
        <v>257</v>
      </c>
      <c r="C60" s="37" t="str">
        <f>IF(B60="","",VLOOKUP(B60,'[1]ATLETAS '!$A$1:$F$556,2,0))</f>
        <v>Leandro André Costa</v>
      </c>
      <c r="D60" s="15" t="str">
        <f>IF(B60="","",VLOOKUP(B60,'[1]ATLETAS '!$A$1:$F$556,3,0))</f>
        <v>Infantil B</v>
      </c>
      <c r="E60" s="37" t="str">
        <f>IF(B60="","",VLOOKUP(B60,'[1]ATLETAS '!$A$1:$F$556,5,0))</f>
        <v>EB Rosa Ramalho. Barcelinhos, Barcelos</v>
      </c>
      <c r="F60" s="15">
        <f>IF(B60="","",VLOOKUP(B60,'[1]ATLETAS '!$A$1:$F$29011,4,0))</f>
        <v>30564526</v>
      </c>
      <c r="G60" s="23"/>
      <c r="H60" s="18">
        <f>IF(B60="","",15)</f>
        <v>15</v>
      </c>
    </row>
    <row r="61" spans="1:9" s="3" customFormat="1" ht="18" customHeight="1" thickBot="1">
      <c r="A61" s="22">
        <v>10</v>
      </c>
      <c r="B61" s="16">
        <v>298</v>
      </c>
      <c r="C61" s="37" t="str">
        <f>IF(B61="","",VLOOKUP(B61,'[1]ATLETAS '!$A$1:$F$556,2,0))</f>
        <v>Carlos Viana</v>
      </c>
      <c r="D61" s="15" t="str">
        <f>IF(B61="","",VLOOKUP(B61,'[1]ATLETAS '!$A$1:$F$556,3,0))</f>
        <v>Infantil B</v>
      </c>
      <c r="E61" s="37" t="str">
        <f>IF(B61="","",VLOOKUP(B61,'[1]ATLETAS '!$A$1:$F$556,5,0))</f>
        <v>EB João de Meira, Guimarães A</v>
      </c>
      <c r="F61" s="15">
        <f>IF(B61="","",VLOOKUP(B61,'[1]ATLETAS '!$A$1:$F$29011,4,0))</f>
        <v>15297966</v>
      </c>
      <c r="G61" s="23"/>
      <c r="H61" s="18">
        <f>IF(B61="","",13)</f>
        <v>13</v>
      </c>
    </row>
    <row r="62" spans="1:9" s="3" customFormat="1" ht="18" customHeight="1" thickBot="1">
      <c r="A62" s="22">
        <v>11</v>
      </c>
      <c r="B62" s="16">
        <v>248</v>
      </c>
      <c r="C62" s="37" t="str">
        <f>IF(B62="","",VLOOKUP(B62,'[1]ATLETAS '!$A$1:$F$556,2,0))</f>
        <v>João Paulo Sousa</v>
      </c>
      <c r="D62" s="15" t="str">
        <f>IF(B62="","",VLOOKUP(B62,'[1]ATLETAS '!$A$1:$F$556,3,0))</f>
        <v>Infantil B</v>
      </c>
      <c r="E62" s="37" t="str">
        <f>IF(B62="","",VLOOKUP(B62,'[1]ATLETAS '!$A$1:$F$556,5,0))</f>
        <v>EB de Arões - Santa Cristina, Fafe A</v>
      </c>
      <c r="F62" s="15">
        <f>IF(B62="","",VLOOKUP(B62,'[1]ATLETAS '!$A$1:$F$29011,4,0))</f>
        <v>30146586</v>
      </c>
      <c r="G62" s="23"/>
      <c r="H62" s="18">
        <f>IF(B62="","",11)</f>
        <v>11</v>
      </c>
    </row>
    <row r="63" spans="1:9" s="3" customFormat="1" ht="18" customHeight="1" thickBot="1">
      <c r="A63" s="22">
        <v>12</v>
      </c>
      <c r="B63" s="16">
        <v>231</v>
      </c>
      <c r="C63" s="37" t="str">
        <f>IF(B63="","",VLOOKUP(B63,'[1]ATLETAS '!$A$1:$F$556,2,0))</f>
        <v>Diogo Fernandes Gomes</v>
      </c>
      <c r="D63" s="15" t="str">
        <f>IF(B63="","",VLOOKUP(B63,'[1]ATLETAS '!$A$1:$F$556,3,0))</f>
        <v>Infantil B</v>
      </c>
      <c r="E63" s="37" t="str">
        <f>IF(B63="","",VLOOKUP(B63,'[1]ATLETAS '!$A$1:$F$556,5,0))</f>
        <v>AE Arcozelo, Ponte de Lima</v>
      </c>
      <c r="F63" s="15">
        <f>IF(B63="","",VLOOKUP(B63,'[1]ATLETAS '!$A$1:$F$29011,4,0))</f>
        <v>304823775222</v>
      </c>
      <c r="G63" s="23"/>
      <c r="H63" s="18">
        <f>IF(B63="","",9)</f>
        <v>9</v>
      </c>
    </row>
    <row r="64" spans="1:9" s="3" customFormat="1" ht="18" customHeight="1" thickBot="1">
      <c r="A64" s="22">
        <v>13</v>
      </c>
      <c r="B64" s="16">
        <v>240</v>
      </c>
      <c r="C64" s="37" t="str">
        <f>IF(B64="","",VLOOKUP(B64,'[1]ATLETAS '!$A$1:$F$556,2,0))</f>
        <v>Francisco Miguel Cardoso</v>
      </c>
      <c r="D64" s="15" t="str">
        <f>IF(B64="","",VLOOKUP(B64,'[1]ATLETAS '!$A$1:$F$556,3,0))</f>
        <v>Infantil B</v>
      </c>
      <c r="E64" s="37" t="str">
        <f>IF(B64="","",VLOOKUP(B64,'[1]ATLETAS '!$A$1:$F$556,5,0))</f>
        <v>EB Rosa Ramalho. Barcelinhos, Barcelos</v>
      </c>
      <c r="F64" s="15">
        <f>IF(B64="","",VLOOKUP(B64,'[1]ATLETAS '!$A$1:$F$29011,4,0))</f>
        <v>31193602</v>
      </c>
      <c r="G64" s="23"/>
      <c r="H64" s="18">
        <f>IF(B64="","",8)</f>
        <v>8</v>
      </c>
    </row>
    <row r="65" spans="1:8" s="3" customFormat="1" ht="18" customHeight="1" thickBot="1">
      <c r="A65" s="22">
        <v>14</v>
      </c>
      <c r="B65" s="16">
        <v>289</v>
      </c>
      <c r="C65" s="37" t="str">
        <f>IF(B65="","",VLOOKUP(B65,'[1]ATLETAS '!$A$1:$F$556,2,0))</f>
        <v>Vitor Hugo Martins</v>
      </c>
      <c r="D65" s="15" t="str">
        <f>IF(B65="","",VLOOKUP(B65,'[1]ATLETAS '!$A$1:$F$556,3,0))</f>
        <v>Infantil B</v>
      </c>
      <c r="E65" s="37" t="str">
        <f>IF(B65="","",VLOOKUP(B65,'[1]ATLETAS '!$A$1:$F$556,5,0))</f>
        <v>EB de Arões - Santa Cristina, Fafe A</v>
      </c>
      <c r="F65" s="15">
        <f>IF(B65="","",VLOOKUP(B65,'[1]ATLETAS '!$A$1:$F$29011,4,0))</f>
        <v>30806343</v>
      </c>
      <c r="G65" s="23"/>
      <c r="H65" s="18">
        <f>IF(B65="","",7)</f>
        <v>7</v>
      </c>
    </row>
    <row r="66" spans="1:8" s="3" customFormat="1" ht="18" customHeight="1" thickBot="1">
      <c r="A66" s="22">
        <v>15</v>
      </c>
      <c r="B66" s="16">
        <v>297</v>
      </c>
      <c r="C66" s="37" t="str">
        <f>IF(B66="","",VLOOKUP(B66,'[1]ATLETAS '!$A$1:$F$556,2,0))</f>
        <v>José Pedro Oliveira</v>
      </c>
      <c r="D66" s="15" t="str">
        <f>IF(B66="","",VLOOKUP(B66,'[1]ATLETAS '!$A$1:$F$556,3,0))</f>
        <v>Infantil B</v>
      </c>
      <c r="E66" s="37" t="str">
        <f>IF(B66="","",VLOOKUP(B66,'[1]ATLETAS '!$A$1:$F$556,5,0))</f>
        <v>EB Padre Joaquim Flores, Revelhe, Fafe B</v>
      </c>
      <c r="F66" s="15">
        <f>IF(B66="","",VLOOKUP(B66,'[1]ATLETAS '!$A$1:$F$29011,4,0))</f>
        <v>30086819</v>
      </c>
      <c r="G66" s="23"/>
      <c r="H66" s="18">
        <f>IF(B66="","",6)</f>
        <v>6</v>
      </c>
    </row>
    <row r="67" spans="1:8" s="3" customFormat="1" ht="18" customHeight="1" thickBot="1">
      <c r="A67" s="22">
        <v>16</v>
      </c>
      <c r="B67" s="16">
        <v>261</v>
      </c>
      <c r="C67" s="37" t="str">
        <f>IF(B67="","",VLOOKUP(B67,'[1]ATLETAS '!$A$1:$F$556,2,0))</f>
        <v>Marco Gabriel Ribeiro</v>
      </c>
      <c r="D67" s="15" t="str">
        <f>IF(B67="","",VLOOKUP(B67,'[1]ATLETAS '!$A$1:$F$556,3,0))</f>
        <v>Infantil B</v>
      </c>
      <c r="E67" s="37" t="str">
        <f>IF(B67="","",VLOOKUP(B67,'[1]ATLETAS '!$A$1:$F$556,5,0))</f>
        <v>ES Santos Simões, Guimarães</v>
      </c>
      <c r="F67" s="15">
        <f>IF(B67="","",VLOOKUP(B67,'[1]ATLETAS '!$A$1:$F$29011,4,0))</f>
        <v>30747731</v>
      </c>
      <c r="G67" s="23"/>
      <c r="H67" s="18">
        <f>IF(B67="","",5)</f>
        <v>5</v>
      </c>
    </row>
    <row r="68" spans="1:8" s="3" customFormat="1" ht="18" customHeight="1" thickBot="1">
      <c r="A68" s="22">
        <v>17</v>
      </c>
      <c r="B68" s="16">
        <v>244</v>
      </c>
      <c r="C68" s="37" t="str">
        <f>IF(B68="","",VLOOKUP(B68,'[1]ATLETAS '!$A$1:$F$556,2,0))</f>
        <v>Hugo Filipe Ferreira</v>
      </c>
      <c r="D68" s="15" t="str">
        <f>IF(B68="","",VLOOKUP(B68,'[1]ATLETAS '!$A$1:$F$556,3,0))</f>
        <v>Infantil B</v>
      </c>
      <c r="E68" s="37" t="str">
        <f>IF(B68="","",VLOOKUP(B68,'[1]ATLETAS '!$A$1:$F$556,5,0))</f>
        <v>EB Maria Pais Ribeiro - A Ribeirinha, Macieira, Vila do Conde- Equipa A</v>
      </c>
      <c r="F68" s="15">
        <f>IF(B68="","",VLOOKUP(B68,'[1]ATLETAS '!$A$1:$F$29011,4,0))</f>
        <v>152221581</v>
      </c>
      <c r="G68" s="38" t="s">
        <v>14</v>
      </c>
      <c r="H68" s="18">
        <f>IF(B68="","",4)</f>
        <v>4</v>
      </c>
    </row>
    <row r="69" spans="1:8" s="3" customFormat="1" ht="18" customHeight="1" thickBot="1">
      <c r="A69" s="22">
        <v>18</v>
      </c>
      <c r="B69" s="16">
        <v>280</v>
      </c>
      <c r="C69" s="37" t="str">
        <f>IF(B69="","",VLOOKUP(B69,'[1]ATLETAS '!$A$1:$F$556,2,0))</f>
        <v>Rúben Miguel Rangel</v>
      </c>
      <c r="D69" s="15" t="str">
        <f>IF(B69="","",VLOOKUP(B69,'[1]ATLETAS '!$A$1:$F$556,3,0))</f>
        <v>Infantil B</v>
      </c>
      <c r="E69" s="37" t="str">
        <f>IF(B69="","",VLOOKUP(B69,'[1]ATLETAS '!$A$1:$F$556,5,0))</f>
        <v>ES de Marco de Canaveses</v>
      </c>
      <c r="F69" s="15">
        <f>IF(B69="","",VLOOKUP(B69,'[1]ATLETAS '!$A$1:$F$29011,4,0))</f>
        <v>30997301</v>
      </c>
      <c r="G69" s="38" t="s">
        <v>14</v>
      </c>
      <c r="H69" s="18">
        <f>IF(B69="","",3)</f>
        <v>3</v>
      </c>
    </row>
    <row r="70" spans="1:8" s="3" customFormat="1" ht="18" customHeight="1" thickBot="1">
      <c r="A70" s="22">
        <v>19</v>
      </c>
      <c r="B70" s="16">
        <v>224</v>
      </c>
      <c r="C70" s="37" t="str">
        <f>IF(B70="","",VLOOKUP(B70,'[1]ATLETAS '!$A$1:$F$556,2,0))</f>
        <v>António David</v>
      </c>
      <c r="D70" s="15" t="str">
        <f>IF(B70="","",VLOOKUP(B70,'[1]ATLETAS '!$A$1:$F$556,3,0))</f>
        <v>Infantil B</v>
      </c>
      <c r="E70" s="37" t="str">
        <f>IF(B70="","",VLOOKUP(B70,'[1]ATLETAS '!$A$1:$F$556,5,0))</f>
        <v>AE António Feijó</v>
      </c>
      <c r="F70" s="15">
        <f>IF(B70="","",VLOOKUP(B70,'[1]ATLETAS '!$A$1:$F$29011,4,0))</f>
        <v>142943452</v>
      </c>
      <c r="G70" s="38" t="s">
        <v>14</v>
      </c>
      <c r="H70" s="18">
        <f>IF(B70="","",2)</f>
        <v>2</v>
      </c>
    </row>
    <row r="71" spans="1:8" s="3" customFormat="1" ht="18" customHeight="1" thickBot="1">
      <c r="A71" s="22">
        <v>20</v>
      </c>
      <c r="B71" s="16">
        <v>220</v>
      </c>
      <c r="C71" s="37" t="str">
        <f>IF(B71="","",VLOOKUP(B71,'[1]ATLETAS '!$A$1:$F$556,2,0))</f>
        <v>Alexandre  Silva Pinto</v>
      </c>
      <c r="D71" s="15" t="str">
        <f>IF(B71="","",VLOOKUP(B71,'[1]ATLETAS '!$A$1:$F$556,3,0))</f>
        <v>Infantil B</v>
      </c>
      <c r="E71" s="37" t="str">
        <f>IF(B71="","",VLOOKUP(B71,'[1]ATLETAS '!$A$1:$F$556,5,0))</f>
        <v>EB São Lourenço, Ermesinde, Valongo</v>
      </c>
      <c r="F71" s="15">
        <f>IF(B71="","",VLOOKUP(B71,'[1]ATLETAS '!$A$1:$F$29011,4,0))</f>
        <v>30923384</v>
      </c>
      <c r="G71" s="38" t="s">
        <v>14</v>
      </c>
      <c r="H71" s="18">
        <f t="shared" ref="H71:H108" si="1">IF(B71="","",1)</f>
        <v>1</v>
      </c>
    </row>
    <row r="72" spans="1:8" s="3" customFormat="1" ht="18" customHeight="1" thickBot="1">
      <c r="A72" s="22">
        <v>21</v>
      </c>
      <c r="B72" s="16">
        <v>294</v>
      </c>
      <c r="C72" s="37" t="str">
        <f>IF(B72="","",VLOOKUP(B72,'[1]ATLETAS '!$A$1:$F$556,2,0))</f>
        <v>Cláudio Cristiano Domingues</v>
      </c>
      <c r="D72" s="15" t="str">
        <f>IF(B72="","",VLOOKUP(B72,'[1]ATLETAS '!$A$1:$F$556,3,0))</f>
        <v>Infantil B</v>
      </c>
      <c r="E72" s="37" t="str">
        <f>IF(B72="","",VLOOKUP(B72,'[1]ATLETAS '!$A$1:$F$556,5,0))</f>
        <v>EB Padre Joaquim Flores, Revelhe, Fafe B</v>
      </c>
      <c r="F72" s="15">
        <f>IF(B72="","",VLOOKUP(B72,'[1]ATLETAS '!$A$1:$F$29011,4,0))</f>
        <v>308845749</v>
      </c>
      <c r="G72" s="38" t="s">
        <v>14</v>
      </c>
      <c r="H72" s="18">
        <f t="shared" si="1"/>
        <v>1</v>
      </c>
    </row>
    <row r="73" spans="1:8" s="3" customFormat="1" ht="18" customHeight="1" thickBot="1">
      <c r="A73" s="22">
        <v>22</v>
      </c>
      <c r="B73" s="16">
        <v>296</v>
      </c>
      <c r="C73" s="37" t="str">
        <f>IF(B73="","",VLOOKUP(B73,'[1]ATLETAS '!$A$1:$F$556,2,0))</f>
        <v>João Pedro Resende</v>
      </c>
      <c r="D73" s="15" t="str">
        <f>IF(B73="","",VLOOKUP(B73,'[1]ATLETAS '!$A$1:$F$556,3,0))</f>
        <v>Infantil B</v>
      </c>
      <c r="E73" s="37" t="str">
        <f>IF(B73="","",VLOOKUP(B73,'[1]ATLETAS '!$A$1:$F$556,5,0))</f>
        <v>EB Padre Joaquim Flores, Revelhe, Fafe B</v>
      </c>
      <c r="F73" s="15">
        <f>IF(B73="","",VLOOKUP(B73,'[1]ATLETAS '!$A$1:$F$29011,4,0))</f>
        <v>303123664</v>
      </c>
      <c r="G73" s="38" t="s">
        <v>14</v>
      </c>
      <c r="H73" s="18">
        <f t="shared" si="1"/>
        <v>1</v>
      </c>
    </row>
    <row r="74" spans="1:8" s="3" customFormat="1" ht="18" customHeight="1" thickBot="1">
      <c r="A74" s="22">
        <v>23</v>
      </c>
      <c r="B74" s="16">
        <v>239</v>
      </c>
      <c r="C74" s="37" t="str">
        <f>IF(B74="","",VLOOKUP(B74,'[1]ATLETAS '!$A$1:$F$556,2,0))</f>
        <v>Francisco Leite Soares</v>
      </c>
      <c r="D74" s="15" t="str">
        <f>IF(B74="","",VLOOKUP(B74,'[1]ATLETAS '!$A$1:$F$556,3,0))</f>
        <v>Infantil B</v>
      </c>
      <c r="E74" s="37" t="str">
        <f>IF(B74="","",VLOOKUP(B74,'[1]ATLETAS '!$A$1:$F$556,5,0))</f>
        <v>EB de Arões - Santa Cristina, Fafe B</v>
      </c>
      <c r="F74" s="15">
        <f>IF(B74="","",VLOOKUP(B74,'[1]ATLETAS '!$A$1:$F$29011,4,0))</f>
        <v>30136006</v>
      </c>
      <c r="G74" s="38" t="s">
        <v>14</v>
      </c>
      <c r="H74" s="18">
        <f t="shared" si="1"/>
        <v>1</v>
      </c>
    </row>
    <row r="75" spans="1:8" s="3" customFormat="1" ht="18" customHeight="1" thickBot="1">
      <c r="A75" s="22">
        <v>24</v>
      </c>
      <c r="B75" s="16">
        <v>223</v>
      </c>
      <c r="C75" s="37" t="str">
        <f>IF(B75="","",VLOOKUP(B75,'[1]ATLETAS '!$A$1:$F$556,2,0))</f>
        <v>António Carlos Leite</v>
      </c>
      <c r="D75" s="15" t="str">
        <f>IF(B75="","",VLOOKUP(B75,'[1]ATLETAS '!$A$1:$F$556,3,0))</f>
        <v>Infantil B</v>
      </c>
      <c r="E75" s="37" t="str">
        <f>IF(B75="","",VLOOKUP(B75,'[1]ATLETAS '!$A$1:$F$556,5,0))</f>
        <v>EB de Lagares, Felgueiras - Equipa A</v>
      </c>
      <c r="F75" s="15">
        <f>IF(B75="","",VLOOKUP(B75,'[1]ATLETAS '!$A$1:$F$29011,4,0))</f>
        <v>307480496</v>
      </c>
      <c r="G75" s="38" t="s">
        <v>14</v>
      </c>
      <c r="H75" s="18">
        <f t="shared" si="1"/>
        <v>1</v>
      </c>
    </row>
    <row r="76" spans="1:8" s="3" customFormat="1" ht="18" customHeight="1" thickBot="1">
      <c r="A76" s="22">
        <v>25</v>
      </c>
      <c r="B76" s="16">
        <v>278</v>
      </c>
      <c r="C76" s="37" t="str">
        <f>IF(B76="","",VLOOKUP(B76,'[1]ATLETAS '!$A$1:$F$556,2,0))</f>
        <v>Rodrigo José Maia</v>
      </c>
      <c r="D76" s="15" t="str">
        <f>IF(B76="","",VLOOKUP(B76,'[1]ATLETAS '!$A$1:$F$556,3,0))</f>
        <v>Infantil B</v>
      </c>
      <c r="E76" s="37" t="str">
        <f>IF(B76="","",VLOOKUP(B76,'[1]ATLETAS '!$A$1:$F$556,5,0))</f>
        <v>EB Maria Pais Ribeiro - A Ribeirinha, Macieira, Vila do Conde - Equipa B</v>
      </c>
      <c r="F76" s="15">
        <f>IF(B76="","",VLOOKUP(B76,'[1]ATLETAS '!$A$1:$F$29011,4,0))</f>
        <v>30656953</v>
      </c>
      <c r="G76" s="38" t="s">
        <v>14</v>
      </c>
      <c r="H76" s="18">
        <f t="shared" si="1"/>
        <v>1</v>
      </c>
    </row>
    <row r="77" spans="1:8" s="3" customFormat="1" ht="18" customHeight="1" thickBot="1">
      <c r="A77" s="22">
        <v>26</v>
      </c>
      <c r="B77" s="16">
        <v>277</v>
      </c>
      <c r="C77" s="37" t="str">
        <f>IF(B77="","",VLOOKUP(B77,'[1]ATLETAS '!$A$1:$F$556,2,0))</f>
        <v>Ricardo Miguel Faria</v>
      </c>
      <c r="D77" s="15" t="str">
        <f>IF(B77="","",VLOOKUP(B77,'[1]ATLETAS '!$A$1:$F$556,3,0))</f>
        <v>Infantil B</v>
      </c>
      <c r="E77" s="37" t="str">
        <f>IF(B77="","",VLOOKUP(B77,'[1]ATLETAS '!$A$1:$F$556,5,0))</f>
        <v>EB Rosa Ramalho. Barcelinhos, Barcelos</v>
      </c>
      <c r="F77" s="15">
        <f>IF(B77="","",VLOOKUP(B77,'[1]ATLETAS '!$A$1:$F$29011,4,0))</f>
        <v>30483891</v>
      </c>
      <c r="G77" s="38" t="s">
        <v>14</v>
      </c>
      <c r="H77" s="18">
        <f t="shared" si="1"/>
        <v>1</v>
      </c>
    </row>
    <row r="78" spans="1:8" s="3" customFormat="1" ht="18" customHeight="1" thickBot="1">
      <c r="A78" s="22">
        <v>27</v>
      </c>
      <c r="B78" s="16">
        <v>243</v>
      </c>
      <c r="C78" s="37" t="str">
        <f>IF(B78="","",VLOOKUP(B78,'[1]ATLETAS '!$A$1:$F$556,2,0))</f>
        <v>Hélder Rubim Caetano</v>
      </c>
      <c r="D78" s="15" t="str">
        <f>IF(B78="","",VLOOKUP(B78,'[1]ATLETAS '!$A$1:$F$556,3,0))</f>
        <v>Infantil B</v>
      </c>
      <c r="E78" s="37" t="str">
        <f>IF(B78="","",VLOOKUP(B78,'[1]ATLETAS '!$A$1:$F$556,5,0))</f>
        <v>EB Leonardo Coimbra Filho, Porto</v>
      </c>
      <c r="F78" s="15">
        <f>IF(B78="","",VLOOKUP(B78,'[1]ATLETAS '!$A$1:$F$29011,4,0))</f>
        <v>157475964</v>
      </c>
      <c r="G78" s="38" t="s">
        <v>14</v>
      </c>
      <c r="H78" s="18">
        <f t="shared" si="1"/>
        <v>1</v>
      </c>
    </row>
    <row r="79" spans="1:8" s="3" customFormat="1" ht="18" customHeight="1" thickBot="1">
      <c r="A79" s="22">
        <v>28</v>
      </c>
      <c r="B79" s="16">
        <v>287</v>
      </c>
      <c r="C79" s="37" t="str">
        <f>IF(B79="","",VLOOKUP(B79,'[1]ATLETAS '!$A$1:$F$556,2,0))</f>
        <v>Tiago Martins</v>
      </c>
      <c r="D79" s="15" t="str">
        <f>IF(B79="","",VLOOKUP(B79,'[1]ATLETAS '!$A$1:$F$556,3,0))</f>
        <v>Infantil B</v>
      </c>
      <c r="E79" s="37" t="str">
        <f>IF(B79="","",VLOOKUP(B79,'[1]ATLETAS '!$A$1:$F$556,5,0))</f>
        <v>AE António Feijó</v>
      </c>
      <c r="F79" s="15">
        <f>IF(B79="","",VLOOKUP(B79,'[1]ATLETAS '!$A$1:$F$29011,4,0))</f>
        <v>305674161</v>
      </c>
      <c r="G79" s="38" t="s">
        <v>14</v>
      </c>
      <c r="H79" s="18">
        <f t="shared" si="1"/>
        <v>1</v>
      </c>
    </row>
    <row r="80" spans="1:8" s="3" customFormat="1" ht="18" customHeight="1" thickBot="1">
      <c r="A80" s="22">
        <v>29</v>
      </c>
      <c r="B80" s="16">
        <v>256</v>
      </c>
      <c r="C80" s="37" t="str">
        <f>IF(B80="","",VLOOKUP(B80,'[1]ATLETAS '!$A$1:$F$556,2,0))</f>
        <v>Júlio Freitas</v>
      </c>
      <c r="D80" s="15" t="str">
        <f>IF(B80="","",VLOOKUP(B80,'[1]ATLETAS '!$A$1:$F$556,3,0))</f>
        <v>Infantil B</v>
      </c>
      <c r="E80" s="37" t="str">
        <f>IF(B80="","",VLOOKUP(B80,'[1]ATLETAS '!$A$1:$F$556,5,0))</f>
        <v>EB Padre Joaquim Flores, Revelhe, Fafe B</v>
      </c>
      <c r="F80" s="15">
        <f>IF(B80="","",VLOOKUP(B80,'[1]ATLETAS '!$A$1:$F$29011,4,0))</f>
        <v>14611056</v>
      </c>
      <c r="G80" s="38" t="s">
        <v>14</v>
      </c>
      <c r="H80" s="18">
        <f t="shared" si="1"/>
        <v>1</v>
      </c>
    </row>
    <row r="81" spans="1:8" s="3" customFormat="1" ht="18" customHeight="1" thickBot="1">
      <c r="A81" s="22">
        <v>30</v>
      </c>
      <c r="B81" s="16">
        <v>295</v>
      </c>
      <c r="C81" s="37" t="str">
        <f>IF(B81="","",VLOOKUP(B81,'[1]ATLETAS '!$A$1:$F$556,2,0))</f>
        <v>André Salgado</v>
      </c>
      <c r="D81" s="15" t="str">
        <f>IF(B81="","",VLOOKUP(B81,'[1]ATLETAS '!$A$1:$F$556,3,0))</f>
        <v>Infantil B</v>
      </c>
      <c r="E81" s="37" t="str">
        <f>IF(B81="","",VLOOKUP(B81,'[1]ATLETAS '!$A$1:$F$556,5,0))</f>
        <v>EB Padre Joaquim Flores, Revelhe, Fafe B</v>
      </c>
      <c r="F81" s="15">
        <f>IF(B81="","",VLOOKUP(B81,'[1]ATLETAS '!$A$1:$F$29011,4,0))</f>
        <v>30480580</v>
      </c>
      <c r="G81" s="38" t="s">
        <v>14</v>
      </c>
      <c r="H81" s="18">
        <f t="shared" si="1"/>
        <v>1</v>
      </c>
    </row>
    <row r="82" spans="1:8" s="3" customFormat="1" ht="18" customHeight="1" thickBot="1">
      <c r="A82" s="22">
        <v>31</v>
      </c>
      <c r="B82" s="16">
        <v>252</v>
      </c>
      <c r="C82" s="37" t="str">
        <f>IF(B82="","",VLOOKUP(B82,'[1]ATLETAS '!$A$1:$F$556,2,0))</f>
        <v>Jorge Castro</v>
      </c>
      <c r="D82" s="15" t="str">
        <f>IF(B82="","",VLOOKUP(B82,'[1]ATLETAS '!$A$1:$F$556,3,0))</f>
        <v>Infantil B</v>
      </c>
      <c r="E82" s="37" t="str">
        <f>IF(B82="","",VLOOKUP(B82,'[1]ATLETAS '!$A$1:$F$556,5,0))</f>
        <v>EBS do Levante da Maia, Nogueira da Maia, Maia</v>
      </c>
      <c r="F82" s="15" t="str">
        <f>IF(B82="","",VLOOKUP(B82,'[1]ATLETAS '!$A$1:$F$29011,4,0))</f>
        <v>158242718ZZ5</v>
      </c>
      <c r="G82" s="38" t="s">
        <v>14</v>
      </c>
      <c r="H82" s="18">
        <f t="shared" si="1"/>
        <v>1</v>
      </c>
    </row>
    <row r="83" spans="1:8" s="3" customFormat="1" ht="18" customHeight="1" thickBot="1">
      <c r="A83" s="22">
        <v>32</v>
      </c>
      <c r="B83" s="16">
        <v>254</v>
      </c>
      <c r="C83" s="37" t="str">
        <f>IF(B83="","",VLOOKUP(B83,'[1]ATLETAS '!$A$1:$F$556,2,0))</f>
        <v>José Gabriel da Rocha Ribeiro Coelho</v>
      </c>
      <c r="D83" s="15" t="str">
        <f>IF(B83="","",VLOOKUP(B83,'[1]ATLETAS '!$A$1:$F$556,3,0))</f>
        <v>Infantil B</v>
      </c>
      <c r="E83" s="37" t="str">
        <f>IF(B83="","",VLOOKUP(B83,'[1]ATLETAS '!$A$1:$F$556,5,0))</f>
        <v>EB de Eiriz, Paços de Ferreira - Equipa B</v>
      </c>
      <c r="F83" s="15">
        <f>IF(B83="","",VLOOKUP(B83,'[1]ATLETAS '!$A$1:$F$29011,4,0))</f>
        <v>308088395</v>
      </c>
      <c r="G83" s="38" t="s">
        <v>14</v>
      </c>
      <c r="H83" s="18">
        <f t="shared" si="1"/>
        <v>1</v>
      </c>
    </row>
    <row r="84" spans="1:8" s="3" customFormat="1" ht="18" customHeight="1" thickBot="1">
      <c r="A84" s="22">
        <v>33</v>
      </c>
      <c r="B84" s="16">
        <v>282</v>
      </c>
      <c r="C84" s="37" t="str">
        <f>IF(B84="","",VLOOKUP(B84,'[1]ATLETAS '!$A$1:$F$556,2,0))</f>
        <v>Rui Domingues</v>
      </c>
      <c r="D84" s="15" t="str">
        <f>IF(B84="","",VLOOKUP(B84,'[1]ATLETAS '!$A$1:$F$556,3,0))</f>
        <v>Infantil B</v>
      </c>
      <c r="E84" s="37" t="str">
        <f>IF(B84="","",VLOOKUP(B84,'[1]ATLETAS '!$A$1:$F$556,5,0))</f>
        <v>EB Leonardo Coimbra Filho, Porto</v>
      </c>
      <c r="F84" s="15">
        <f>IF(B84="","",VLOOKUP(B84,'[1]ATLETAS '!$A$1:$F$29011,4,0))</f>
        <v>31209856</v>
      </c>
      <c r="G84" s="38" t="s">
        <v>14</v>
      </c>
      <c r="H84" s="18">
        <f t="shared" si="1"/>
        <v>1</v>
      </c>
    </row>
    <row r="85" spans="1:8" s="3" customFormat="1" ht="18" customHeight="1" thickBot="1">
      <c r="A85" s="22">
        <v>34</v>
      </c>
      <c r="B85" s="16">
        <v>286</v>
      </c>
      <c r="C85" s="37" t="str">
        <f>IF(B85="","",VLOOKUP(B85,'[1]ATLETAS '!$A$1:$F$556,2,0))</f>
        <v>Tiago Fonseca</v>
      </c>
      <c r="D85" s="15" t="str">
        <f>IF(B85="","",VLOOKUP(B85,'[1]ATLETAS '!$A$1:$F$556,3,0))</f>
        <v>Infantil B</v>
      </c>
      <c r="E85" s="37" t="str">
        <f>IF(B85="","",VLOOKUP(B85,'[1]ATLETAS '!$A$1:$F$556,5,0))</f>
        <v>AE António Feijó</v>
      </c>
      <c r="F85" s="15">
        <f>IF(B85="","",VLOOKUP(B85,'[1]ATLETAS '!$A$1:$F$29011,4,0))</f>
        <v>306213958</v>
      </c>
      <c r="G85" s="38" t="s">
        <v>14</v>
      </c>
      <c r="H85" s="18">
        <f t="shared" si="1"/>
        <v>1</v>
      </c>
    </row>
    <row r="86" spans="1:8" s="3" customFormat="1" ht="18" customHeight="1" thickBot="1">
      <c r="A86" s="22">
        <v>35</v>
      </c>
      <c r="B86" s="16">
        <v>299</v>
      </c>
      <c r="C86" s="37" t="str">
        <f>IF(B86="","",VLOOKUP(B86,'[1]ATLETAS '!$A$1:$F$556,2,0))</f>
        <v>Rafael Teixeira Meireles</v>
      </c>
      <c r="D86" s="15" t="str">
        <f>IF(B86="","",VLOOKUP(B86,'[1]ATLETAS '!$A$1:$F$556,3,0))</f>
        <v>Infantil B</v>
      </c>
      <c r="E86" s="37" t="str">
        <f>IF(B86="","",VLOOKUP(B86,'[1]ATLETAS '!$A$1:$F$556,5,0))</f>
        <v>EB de Eiriz, Paços de Ferreira - Equipa B</v>
      </c>
      <c r="F86" s="15">
        <f>IF(B86="","",VLOOKUP(B86,'[1]ATLETAS '!$A$1:$F$29011,4,0))</f>
        <v>0</v>
      </c>
      <c r="G86" s="38" t="s">
        <v>14</v>
      </c>
      <c r="H86" s="18">
        <f t="shared" si="1"/>
        <v>1</v>
      </c>
    </row>
    <row r="87" spans="1:8" s="3" customFormat="1" ht="18" customHeight="1" thickBot="1">
      <c r="A87" s="22">
        <v>36</v>
      </c>
      <c r="B87" s="16">
        <v>213</v>
      </c>
      <c r="C87" s="37" t="str">
        <f>IF(B87="","",VLOOKUP(B87,'[1]ATLETAS '!$A$1:$F$556,2,0))</f>
        <v>Flávio Daniel Lopes</v>
      </c>
      <c r="D87" s="15" t="str">
        <f>IF(B87="","",VLOOKUP(B87,'[1]ATLETAS '!$A$1:$F$556,3,0))</f>
        <v>Infantil B</v>
      </c>
      <c r="E87" s="37" t="str">
        <f>IF(B87="","",VLOOKUP(B87,'[1]ATLETAS '!$A$1:$F$556,5,0))</f>
        <v>ES de Ínfias, Vizela</v>
      </c>
      <c r="F87" s="15">
        <f>IF(B87="","",VLOOKUP(B87,'[1]ATLETAS '!$A$1:$F$29011,4,0))</f>
        <v>15764181</v>
      </c>
      <c r="G87" s="38" t="s">
        <v>14</v>
      </c>
      <c r="H87" s="18">
        <f t="shared" si="1"/>
        <v>1</v>
      </c>
    </row>
    <row r="88" spans="1:8" s="3" customFormat="1" ht="18" customHeight="1" thickBot="1">
      <c r="A88" s="22">
        <v>37</v>
      </c>
      <c r="B88" s="16">
        <v>271</v>
      </c>
      <c r="C88" s="37" t="str">
        <f>IF(B88="","",VLOOKUP(B88,'[1]ATLETAS '!$A$1:$F$556,2,0))</f>
        <v>Pedro Miguel Costa</v>
      </c>
      <c r="D88" s="15" t="str">
        <f>IF(B88="","",VLOOKUP(B88,'[1]ATLETAS '!$A$1:$F$556,3,0))</f>
        <v>Infantil B</v>
      </c>
      <c r="E88" s="37" t="str">
        <f>IF(B88="","",VLOOKUP(B88,'[1]ATLETAS '!$A$1:$F$556,5,0))</f>
        <v>EB Rosa Ramalho. Barcelinhos, Barcelos</v>
      </c>
      <c r="F88" s="15">
        <f>IF(B88="","",VLOOKUP(B88,'[1]ATLETAS '!$A$1:$F$29011,4,0))</f>
        <v>30623386</v>
      </c>
      <c r="G88" s="38" t="s">
        <v>14</v>
      </c>
      <c r="H88" s="18">
        <f t="shared" si="1"/>
        <v>1</v>
      </c>
    </row>
    <row r="89" spans="1:8" s="3" customFormat="1" ht="18" customHeight="1" thickBot="1">
      <c r="A89" s="22">
        <v>38</v>
      </c>
      <c r="B89" s="16">
        <v>250</v>
      </c>
      <c r="C89" s="37" t="str">
        <f>IF(B89="","",VLOOKUP(B89,'[1]ATLETAS '!$A$1:$F$556,2,0))</f>
        <v>Joel Gomes</v>
      </c>
      <c r="D89" s="15" t="str">
        <f>IF(B89="","",VLOOKUP(B89,'[1]ATLETAS '!$A$1:$F$556,3,0))</f>
        <v>Infantil B</v>
      </c>
      <c r="E89" s="37" t="str">
        <f>IF(B89="","",VLOOKUP(B89,'[1]ATLETAS '!$A$1:$F$556,5,0))</f>
        <v>EB Maria Pais Ribeiro - A Ribeirinha, Macieira, Vila do Conde - Equipa B</v>
      </c>
      <c r="F89" s="15">
        <f>IF(B89="","",VLOOKUP(B89,'[1]ATLETAS '!$A$1:$F$29011,4,0))</f>
        <v>145996166</v>
      </c>
      <c r="G89" s="38" t="s">
        <v>14</v>
      </c>
      <c r="H89" s="18">
        <f t="shared" si="1"/>
        <v>1</v>
      </c>
    </row>
    <row r="90" spans="1:8" s="3" customFormat="1" ht="18" customHeight="1" thickBot="1">
      <c r="A90" s="22">
        <v>39</v>
      </c>
      <c r="B90" s="16">
        <v>275</v>
      </c>
      <c r="C90" s="37" t="str">
        <f>IF(B90="","",VLOOKUP(B90,'[1]ATLETAS '!$A$1:$F$556,2,0))</f>
        <v>Ricardo Alexandre Faria</v>
      </c>
      <c r="D90" s="15" t="str">
        <f>IF(B90="","",VLOOKUP(B90,'[1]ATLETAS '!$A$1:$F$556,3,0))</f>
        <v>Infantil B</v>
      </c>
      <c r="E90" s="37" t="str">
        <f>IF(B90="","",VLOOKUP(B90,'[1]ATLETAS '!$A$1:$F$556,5,0))</f>
        <v>EB de Arões - Santa Cristina, Fafe B</v>
      </c>
      <c r="F90" s="15">
        <f>IF(B90="","",VLOOKUP(B90,'[1]ATLETAS '!$A$1:$F$29011,4,0))</f>
        <v>30485176</v>
      </c>
      <c r="G90" s="38" t="s">
        <v>14</v>
      </c>
      <c r="H90" s="18">
        <f t="shared" si="1"/>
        <v>1</v>
      </c>
    </row>
    <row r="91" spans="1:8" s="3" customFormat="1" ht="18" customHeight="1" thickBot="1">
      <c r="A91" s="22">
        <v>40</v>
      </c>
      <c r="B91" s="16">
        <v>234</v>
      </c>
      <c r="C91" s="37" t="str">
        <f>IF(B91="","",VLOOKUP(B91,'[1]ATLETAS '!$A$1:$F$556,2,0))</f>
        <v>Diogo Magalhães</v>
      </c>
      <c r="D91" s="15" t="str">
        <f>IF(B91="","",VLOOKUP(B91,'[1]ATLETAS '!$A$1:$F$556,3,0))</f>
        <v>Infantil B</v>
      </c>
      <c r="E91" s="37" t="str">
        <f>IF(B91="","",VLOOKUP(B91,'[1]ATLETAS '!$A$1:$F$556,5,0))</f>
        <v>EBS do Levante da Maia, Nogueira da Maia, Maia</v>
      </c>
      <c r="F91" s="15" t="str">
        <f>IF(B91="","",VLOOKUP(B91,'[1]ATLETAS '!$A$1:$F$29011,4,0))</f>
        <v>305948539ZZ9</v>
      </c>
      <c r="G91" s="38" t="s">
        <v>14</v>
      </c>
      <c r="H91" s="18">
        <f t="shared" si="1"/>
        <v>1</v>
      </c>
    </row>
    <row r="92" spans="1:8" s="3" customFormat="1" ht="18" customHeight="1" thickBot="1">
      <c r="A92" s="22">
        <v>41</v>
      </c>
      <c r="B92" s="16">
        <v>228</v>
      </c>
      <c r="C92" s="37" t="str">
        <f>IF(B92="","",VLOOKUP(B92,'[1]ATLETAS '!$A$1:$F$556,2,0))</f>
        <v>Carlos Daniel Rocha</v>
      </c>
      <c r="D92" s="15" t="str">
        <f>IF(B92="","",VLOOKUP(B92,'[1]ATLETAS '!$A$1:$F$556,3,0))</f>
        <v>Infantil B</v>
      </c>
      <c r="E92" s="37" t="str">
        <f>IF(B92="","",VLOOKUP(B92,'[1]ATLETAS '!$A$1:$F$556,5,0))</f>
        <v>AE Ponte da Barca</v>
      </c>
      <c r="F92" s="15">
        <f>IF(B92="","",VLOOKUP(B92,'[1]ATLETAS '!$A$1:$F$29011,4,0))</f>
        <v>150193068</v>
      </c>
      <c r="G92" s="38" t="s">
        <v>14</v>
      </c>
      <c r="H92" s="18">
        <f t="shared" si="1"/>
        <v>1</v>
      </c>
    </row>
    <row r="93" spans="1:8" s="3" customFormat="1" ht="18" customHeight="1" thickBot="1">
      <c r="A93" s="22">
        <v>42</v>
      </c>
      <c r="B93" s="16">
        <v>292</v>
      </c>
      <c r="C93" s="37" t="str">
        <f>IF(B93="","",VLOOKUP(B93,'[1]ATLETAS '!$A$1:$F$556,2,0))</f>
        <v>Afonso Oliveira</v>
      </c>
      <c r="D93" s="15" t="str">
        <f>IF(B93="","",VLOOKUP(B93,'[1]ATLETAS '!$A$1:$F$556,3,0))</f>
        <v>Infantil B</v>
      </c>
      <c r="E93" s="37" t="str">
        <f>IF(B93="","",VLOOKUP(B93,'[1]ATLETAS '!$A$1:$F$556,5,0))</f>
        <v>EB João de Meira, Guimarães A</v>
      </c>
      <c r="F93" s="15">
        <f>IF(B93="","",VLOOKUP(B93,'[1]ATLETAS '!$A$1:$F$29011,4,0))</f>
        <v>15610507</v>
      </c>
      <c r="G93" s="38" t="s">
        <v>14</v>
      </c>
      <c r="H93" s="18">
        <f t="shared" si="1"/>
        <v>1</v>
      </c>
    </row>
    <row r="94" spans="1:8" s="3" customFormat="1" ht="18" customHeight="1" thickBot="1">
      <c r="A94" s="22">
        <v>43</v>
      </c>
      <c r="B94" s="16">
        <v>232</v>
      </c>
      <c r="C94" s="37" t="str">
        <f>IF(B94="","",VLOOKUP(B94,'[1]ATLETAS '!$A$1:$F$556,2,0))</f>
        <v>Diogo Filipe Ferreira</v>
      </c>
      <c r="D94" s="15" t="str">
        <f>IF(B94="","",VLOOKUP(B94,'[1]ATLETAS '!$A$1:$F$556,3,0))</f>
        <v>Infantil B</v>
      </c>
      <c r="E94" s="37" t="str">
        <f>IF(B94="","",VLOOKUP(B94,'[1]ATLETAS '!$A$1:$F$556,5,0))</f>
        <v>EB São Lourenço, Ermesinde, Valongo</v>
      </c>
      <c r="F94" s="15">
        <f>IF(B94="","",VLOOKUP(B94,'[1]ATLETAS '!$A$1:$F$29011,4,0))</f>
        <v>30474225</v>
      </c>
      <c r="G94" s="38" t="s">
        <v>14</v>
      </c>
      <c r="H94" s="18">
        <f t="shared" si="1"/>
        <v>1</v>
      </c>
    </row>
    <row r="95" spans="1:8" s="3" customFormat="1" ht="18" customHeight="1" thickBot="1">
      <c r="A95" s="22">
        <v>44</v>
      </c>
      <c r="B95" s="16">
        <v>285</v>
      </c>
      <c r="C95" s="37" t="str">
        <f>IF(B95="","",VLOOKUP(B95,'[1]ATLETAS '!$A$1:$F$556,2,0))</f>
        <v>Sândro Rafael Sousa</v>
      </c>
      <c r="D95" s="15" t="str">
        <f>IF(B95="","",VLOOKUP(B95,'[1]ATLETAS '!$A$1:$F$556,3,0))</f>
        <v>Infantil B</v>
      </c>
      <c r="E95" s="37" t="str">
        <f>IF(B95="","",VLOOKUP(B95,'[1]ATLETAS '!$A$1:$F$556,5,0))</f>
        <v>EB Rosa Ramalho. Barcelinhos, Barcelos</v>
      </c>
      <c r="F95" s="15">
        <f>IF(B95="","",VLOOKUP(B95,'[1]ATLETAS '!$A$1:$F$29011,4,0))</f>
        <v>31010540</v>
      </c>
      <c r="G95" s="38" t="s">
        <v>14</v>
      </c>
      <c r="H95" s="18">
        <f t="shared" si="1"/>
        <v>1</v>
      </c>
    </row>
    <row r="96" spans="1:8" s="3" customFormat="1" ht="18" customHeight="1" thickBot="1">
      <c r="A96" s="22">
        <v>45</v>
      </c>
      <c r="B96" s="16">
        <v>279</v>
      </c>
      <c r="C96" s="37" t="str">
        <f>IF(B96="","",VLOOKUP(B96,'[1]ATLETAS '!$A$1:$F$556,2,0))</f>
        <v>Rodrigo Rodrigues</v>
      </c>
      <c r="D96" s="15" t="str">
        <f>IF(B96="","",VLOOKUP(B96,'[1]ATLETAS '!$A$1:$F$556,3,0))</f>
        <v>Infantil B</v>
      </c>
      <c r="E96" s="37" t="str">
        <f>IF(B96="","",VLOOKUP(B96,'[1]ATLETAS '!$A$1:$F$556,5,0))</f>
        <v>EB Maria Pais Ribeiro - A Ribeirinha, Macieira, Vila do Conde - Equipa B</v>
      </c>
      <c r="F96" s="15">
        <f>IF(B96="","",VLOOKUP(B96,'[1]ATLETAS '!$A$1:$F$29011,4,0))</f>
        <v>3106944</v>
      </c>
      <c r="G96" s="38" t="s">
        <v>14</v>
      </c>
      <c r="H96" s="18">
        <f t="shared" si="1"/>
        <v>1</v>
      </c>
    </row>
    <row r="97" spans="1:8" s="3" customFormat="1" ht="18" customHeight="1" thickBot="1">
      <c r="A97" s="22">
        <v>46</v>
      </c>
      <c r="B97" s="16">
        <v>265</v>
      </c>
      <c r="C97" s="37" t="str">
        <f>IF(B97="","",VLOOKUP(B97,'[1]ATLETAS '!$A$1:$F$556,2,0))</f>
        <v>Óscar Moreira</v>
      </c>
      <c r="D97" s="15" t="str">
        <f>IF(B97="","",VLOOKUP(B97,'[1]ATLETAS '!$A$1:$F$556,3,0))</f>
        <v>Infantil B</v>
      </c>
      <c r="E97" s="37" t="str">
        <f>IF(B97="","",VLOOKUP(B97,'[1]ATLETAS '!$A$1:$F$556,5,0))</f>
        <v>EB João de Meira, Guimarães B</v>
      </c>
      <c r="F97" s="15" t="str">
        <f>IF(B97="","",VLOOKUP(B97,'[1]ATLETAS '!$A$1:$F$29011,4,0))</f>
        <v>311503543ZZ6</v>
      </c>
      <c r="G97" s="38" t="s">
        <v>14</v>
      </c>
      <c r="H97" s="18">
        <f t="shared" si="1"/>
        <v>1</v>
      </c>
    </row>
    <row r="98" spans="1:8" s="3" customFormat="1" ht="18" customHeight="1" thickBot="1">
      <c r="A98" s="22">
        <v>47</v>
      </c>
      <c r="B98" s="16">
        <v>283</v>
      </c>
      <c r="C98" s="37" t="str">
        <f>IF(B98="","",VLOOKUP(B98,'[1]ATLETAS '!$A$1:$F$556,2,0))</f>
        <v>Rui Jorge Moleiro</v>
      </c>
      <c r="D98" s="15" t="str">
        <f>IF(B98="","",VLOOKUP(B98,'[1]ATLETAS '!$A$1:$F$556,3,0))</f>
        <v>Infantil B</v>
      </c>
      <c r="E98" s="37" t="str">
        <f>IF(B98="","",VLOOKUP(B98,'[1]ATLETAS '!$A$1:$F$556,5,0))</f>
        <v>EB São Lourenço, Ermesinde, Valongo</v>
      </c>
      <c r="F98" s="15">
        <f>IF(B98="","",VLOOKUP(B98,'[1]ATLETAS '!$A$1:$F$29011,4,0))</f>
        <v>31042892</v>
      </c>
      <c r="G98" s="38" t="s">
        <v>14</v>
      </c>
      <c r="H98" s="18">
        <f t="shared" si="1"/>
        <v>1</v>
      </c>
    </row>
    <row r="99" spans="1:8" s="3" customFormat="1" ht="18" customHeight="1" thickBot="1">
      <c r="A99" s="22">
        <v>48</v>
      </c>
      <c r="B99" s="16">
        <v>264</v>
      </c>
      <c r="C99" s="37" t="str">
        <f>IF(B99="","",VLOOKUP(B99,'[1]ATLETAS '!$A$1:$F$556,2,0))</f>
        <v>Miguel Fernandes Vilas Boas</v>
      </c>
      <c r="D99" s="15" t="str">
        <f>IF(B99="","",VLOOKUP(B99,'[1]ATLETAS '!$A$1:$F$556,3,0))</f>
        <v>Infantil B</v>
      </c>
      <c r="E99" s="37" t="str">
        <f>IF(B99="","",VLOOKUP(B99,'[1]ATLETAS '!$A$1:$F$556,5,0))</f>
        <v>AE António Feijó</v>
      </c>
      <c r="F99" s="15">
        <f>IF(B99="","",VLOOKUP(B99,'[1]ATLETAS '!$A$1:$F$29011,4,0))</f>
        <v>30675503</v>
      </c>
      <c r="G99" s="38" t="s">
        <v>14</v>
      </c>
      <c r="H99" s="18">
        <f t="shared" si="1"/>
        <v>1</v>
      </c>
    </row>
    <row r="100" spans="1:8" s="3" customFormat="1" ht="18" customHeight="1" thickBot="1">
      <c r="A100" s="22">
        <v>49</v>
      </c>
      <c r="B100" s="16">
        <v>237</v>
      </c>
      <c r="C100" s="37" t="str">
        <f>IF(B100="","",VLOOKUP(B100,'[1]ATLETAS '!$A$1:$F$556,2,0))</f>
        <v>Gonçalo Martins</v>
      </c>
      <c r="D100" s="15" t="str">
        <f>IF(B100="","",VLOOKUP(B100,'[1]ATLETAS '!$A$1:$F$556,3,0))</f>
        <v>Infantil B</v>
      </c>
      <c r="E100" s="37" t="str">
        <f>IF(B100="","",VLOOKUP(B100,'[1]ATLETAS '!$A$1:$F$556,5,0))</f>
        <v>ES de Valongo</v>
      </c>
      <c r="F100" s="15">
        <f>IF(B100="","",VLOOKUP(B100,'[1]ATLETAS '!$A$1:$F$29011,4,0))</f>
        <v>147791081</v>
      </c>
      <c r="G100" s="38" t="s">
        <v>14</v>
      </c>
      <c r="H100" s="18">
        <f t="shared" si="1"/>
        <v>1</v>
      </c>
    </row>
    <row r="101" spans="1:8" s="3" customFormat="1" ht="18" customHeight="1" thickBot="1">
      <c r="A101" s="22">
        <v>50</v>
      </c>
      <c r="B101" s="16">
        <v>273</v>
      </c>
      <c r="C101" s="37" t="str">
        <f>IF(B101="","",VLOOKUP(B101,'[1]ATLETAS '!$A$1:$F$556,2,0))</f>
        <v>Renato dos Santos Cardeal</v>
      </c>
      <c r="D101" s="15" t="str">
        <f>IF(B101="","",VLOOKUP(B101,'[1]ATLETAS '!$A$1:$F$556,3,0))</f>
        <v>Infantil B</v>
      </c>
      <c r="E101" s="37" t="str">
        <f>IF(B101="","",VLOOKUP(B101,'[1]ATLETAS '!$A$1:$F$556,5,0))</f>
        <v>EB Maria Pais Ribeiro - A Ribeirinha, Macieira, Vila do Conde - Equipa B</v>
      </c>
      <c r="F101" s="15">
        <f>IF(B101="","",VLOOKUP(B101,'[1]ATLETAS '!$A$1:$F$29011,4,0))</f>
        <v>306053209</v>
      </c>
      <c r="G101" s="38" t="s">
        <v>14</v>
      </c>
      <c r="H101" s="18">
        <f t="shared" si="1"/>
        <v>1</v>
      </c>
    </row>
    <row r="102" spans="1:8" s="3" customFormat="1" ht="18" customHeight="1" thickBot="1">
      <c r="A102" s="22">
        <v>51</v>
      </c>
      <c r="B102" s="16">
        <v>238</v>
      </c>
      <c r="C102" s="37" t="str">
        <f>IF(B102="","",VLOOKUP(B102,'[1]ATLETAS '!$A$1:$F$556,2,0))</f>
        <v>Francisco Gabriel Pedrosa Monteiro</v>
      </c>
      <c r="D102" s="15" t="str">
        <f>IF(B102="","",VLOOKUP(B102,'[1]ATLETAS '!$A$1:$F$556,3,0))</f>
        <v>Infantil B</v>
      </c>
      <c r="E102" s="37" t="str">
        <f>IF(B102="","",VLOOKUP(B102,'[1]ATLETAS '!$A$1:$F$556,5,0))</f>
        <v>EB de Eiriz, Paços de Ferreira - Equipa B</v>
      </c>
      <c r="F102" s="15">
        <f>IF(B102="","",VLOOKUP(B102,'[1]ATLETAS '!$A$1:$F$29011,4,0))</f>
        <v>159695139</v>
      </c>
      <c r="G102" s="38" t="s">
        <v>14</v>
      </c>
      <c r="H102" s="18">
        <f t="shared" si="1"/>
        <v>1</v>
      </c>
    </row>
    <row r="103" spans="1:8" s="3" customFormat="1" ht="18" customHeight="1" thickBot="1">
      <c r="A103" s="22">
        <v>52</v>
      </c>
      <c r="B103" s="16">
        <v>255</v>
      </c>
      <c r="C103" s="37" t="str">
        <f>IF(B103="","",VLOOKUP(B103,'[1]ATLETAS '!$A$1:$F$556,2,0))</f>
        <v>José Nuno  Fernandes</v>
      </c>
      <c r="D103" s="15" t="str">
        <f>IF(B103="","",VLOOKUP(B103,'[1]ATLETAS '!$A$1:$F$556,3,0))</f>
        <v>Infantil B</v>
      </c>
      <c r="E103" s="37" t="str">
        <f>IF(B103="","",VLOOKUP(B103,'[1]ATLETAS '!$A$1:$F$556,5,0))</f>
        <v>EB João de Meira, Guimarães B</v>
      </c>
      <c r="F103" s="15">
        <f>IF(B103="","",VLOOKUP(B103,'[1]ATLETAS '!$A$1:$F$29011,4,0))</f>
        <v>30321798</v>
      </c>
      <c r="G103" s="38" t="s">
        <v>14</v>
      </c>
      <c r="H103" s="18">
        <f t="shared" si="1"/>
        <v>1</v>
      </c>
    </row>
    <row r="104" spans="1:8" s="3" customFormat="1" ht="18" customHeight="1" thickBot="1">
      <c r="A104" s="22">
        <v>53</v>
      </c>
      <c r="B104" s="16">
        <v>276</v>
      </c>
      <c r="C104" s="37" t="str">
        <f>IF(B104="","",VLOOKUP(B104,'[1]ATLETAS '!$A$1:$F$556,2,0))</f>
        <v>Ricardo Magalhães Silva</v>
      </c>
      <c r="D104" s="15" t="str">
        <f>IF(B104="","",VLOOKUP(B104,'[1]ATLETAS '!$A$1:$F$556,3,0))</f>
        <v>Infantil B</v>
      </c>
      <c r="E104" s="37" t="str">
        <f>IF(B104="","",VLOOKUP(B104,'[1]ATLETAS '!$A$1:$F$556,5,0))</f>
        <v>EB Maria Pais Ribeiro - A Ribeirinha, Macieira, Vila do Conde - Equipa B</v>
      </c>
      <c r="F104" s="15">
        <f>IF(B104="","",VLOOKUP(B104,'[1]ATLETAS '!$A$1:$F$29011,4,0))</f>
        <v>31178224</v>
      </c>
      <c r="G104" s="38" t="s">
        <v>14</v>
      </c>
      <c r="H104" s="18">
        <f t="shared" si="1"/>
        <v>1</v>
      </c>
    </row>
    <row r="105" spans="1:8" s="3" customFormat="1" ht="18" customHeight="1" thickBot="1">
      <c r="A105" s="22">
        <v>54</v>
      </c>
      <c r="B105" s="16">
        <v>225</v>
      </c>
      <c r="C105" s="37" t="str">
        <f>IF(B105="","",VLOOKUP(B105,'[1]ATLETAS '!$A$1:$F$556,2,0))</f>
        <v>Bernardo Jorge Pereira</v>
      </c>
      <c r="D105" s="15" t="str">
        <f>IF(B105="","",VLOOKUP(B105,'[1]ATLETAS '!$A$1:$F$556,3,0))</f>
        <v>Infantil B</v>
      </c>
      <c r="E105" s="37" t="str">
        <f>IF(B105="","",VLOOKUP(B105,'[1]ATLETAS '!$A$1:$F$556,5,0))</f>
        <v>EB Leonardo Coimbra Filho, Porto</v>
      </c>
      <c r="F105" s="15">
        <f>IF(B105="","",VLOOKUP(B105,'[1]ATLETAS '!$A$1:$F$29011,4,0))</f>
        <v>169872002</v>
      </c>
      <c r="G105" s="38" t="s">
        <v>14</v>
      </c>
      <c r="H105" s="18">
        <f t="shared" si="1"/>
        <v>1</v>
      </c>
    </row>
    <row r="106" spans="1:8" s="3" customFormat="1" ht="18" customHeight="1" thickBot="1">
      <c r="A106" s="22">
        <v>55</v>
      </c>
      <c r="B106" s="16">
        <v>247</v>
      </c>
      <c r="C106" s="37" t="str">
        <f>IF(B106="","",VLOOKUP(B106,'[1]ATLETAS '!$A$1:$F$556,2,0))</f>
        <v>João Carlos Ferreira</v>
      </c>
      <c r="D106" s="15" t="str">
        <f>IF(B106="","",VLOOKUP(B106,'[1]ATLETAS '!$A$1:$F$556,3,0))</f>
        <v>Infantil B</v>
      </c>
      <c r="E106" s="37" t="str">
        <f>IF(B106="","",VLOOKUP(B106,'[1]ATLETAS '!$A$1:$F$556,5,0))</f>
        <v>EB Maria Pais Ribeiro - A Ribeirinha, Macieira, Vila do Conde - Equipa B</v>
      </c>
      <c r="F106" s="15">
        <f>IF(B106="","",VLOOKUP(B106,'[1]ATLETAS '!$A$1:$F$29011,4,0))</f>
        <v>14905087</v>
      </c>
      <c r="G106" s="38" t="s">
        <v>14</v>
      </c>
      <c r="H106" s="18">
        <f t="shared" si="1"/>
        <v>1</v>
      </c>
    </row>
    <row r="107" spans="1:8" s="3" customFormat="1" ht="18" customHeight="1" thickBot="1">
      <c r="A107" s="22">
        <v>56</v>
      </c>
      <c r="B107" s="16">
        <v>284</v>
      </c>
      <c r="C107" s="37" t="str">
        <f>IF(B107="","",VLOOKUP(B107,'[1]ATLETAS '!$A$1:$F$556,2,0))</f>
        <v>Sandro Lemos Bastos</v>
      </c>
      <c r="D107" s="15" t="str">
        <f>IF(B107="","",VLOOKUP(B107,'[1]ATLETAS '!$A$1:$F$556,3,0))</f>
        <v>Infantil B</v>
      </c>
      <c r="E107" s="37" t="str">
        <f>IF(B107="","",VLOOKUP(B107,'[1]ATLETAS '!$A$1:$F$556,5,0))</f>
        <v>EB Leonardo Coimbra Filho, Porto</v>
      </c>
      <c r="F107" s="15">
        <f>IF(B107="","",VLOOKUP(B107,'[1]ATLETAS '!$A$1:$F$29011,4,0))</f>
        <v>311196314</v>
      </c>
      <c r="G107" s="38" t="s">
        <v>14</v>
      </c>
      <c r="H107" s="18">
        <f t="shared" si="1"/>
        <v>1</v>
      </c>
    </row>
    <row r="108" spans="1:8" s="3" customFormat="1" ht="18" customHeight="1" thickBot="1">
      <c r="A108" s="22">
        <v>57</v>
      </c>
      <c r="B108" s="16">
        <v>219</v>
      </c>
      <c r="C108" s="37" t="str">
        <f>IF(B108="","",VLOOKUP(B108,'[1]ATLETAS '!$A$1:$F$556,2,0))</f>
        <v> Daniel Henrique Raposo Sousa</v>
      </c>
      <c r="D108" s="15" t="str">
        <f>IF(B108="","",VLOOKUP(B108,'[1]ATLETAS '!$A$1:$F$556,3,0))</f>
        <v>Infantil B</v>
      </c>
      <c r="E108" s="37" t="str">
        <f>IF(B108="","",VLOOKUP(B108,'[1]ATLETAS '!$A$1:$F$556,5,0))</f>
        <v>EB de Arões - Santa Cristina, Fafe B</v>
      </c>
      <c r="F108" s="15">
        <f>IF(B108="","",VLOOKUP(B108,'[1]ATLETAS '!$A$1:$F$29011,4,0))</f>
        <v>14950732</v>
      </c>
      <c r="G108" s="38" t="s">
        <v>14</v>
      </c>
      <c r="H108" s="18">
        <f t="shared" si="1"/>
        <v>1</v>
      </c>
    </row>
    <row r="109" spans="1:8" s="3" customFormat="1" ht="18" customHeight="1" thickBot="1">
      <c r="A109" s="22">
        <v>58</v>
      </c>
      <c r="B109" s="16">
        <v>253</v>
      </c>
      <c r="C109" s="37" t="str">
        <f>IF(B109="","",VLOOKUP(B109,'[1]ATLETAS '!$A$1:$F$556,2,0))</f>
        <v>José Bernardo Pimenta</v>
      </c>
      <c r="D109" s="15" t="str">
        <f>IF(B109="","",VLOOKUP(B109,'[1]ATLETAS '!$A$1:$F$556,3,0))</f>
        <v>Infantil B</v>
      </c>
      <c r="E109" s="37" t="str">
        <f>IF(B109="","",VLOOKUP(B109,'[1]ATLETAS '!$A$1:$F$556,5,0))</f>
        <v>EB Leonardo Coimbra Filho, Porto</v>
      </c>
      <c r="F109" s="15">
        <f>IF(B109="","",VLOOKUP(B109,'[1]ATLETAS '!$A$1:$F$29011,4,0))</f>
        <v>302554475</v>
      </c>
      <c r="G109" s="23" t="s">
        <v>21</v>
      </c>
      <c r="H109" s="18">
        <f>IF(B109="","",1)</f>
        <v>1</v>
      </c>
    </row>
    <row r="110" spans="1:8" s="3" customFormat="1" ht="23.25" customHeight="1" thickBot="1">
      <c r="A110" s="11" t="s">
        <v>15</v>
      </c>
      <c r="B110" s="11"/>
      <c r="C110" s="24" t="str">
        <f>([1]DE2015!$C$26)</f>
        <v>DE</v>
      </c>
      <c r="D110" s="25" t="s">
        <v>16</v>
      </c>
      <c r="E110" s="12" t="s">
        <v>33</v>
      </c>
      <c r="F110" s="26"/>
      <c r="G110" s="113">
        <f>([1]DE2015!$C$25)</f>
        <v>42041</v>
      </c>
      <c r="H110" s="113"/>
    </row>
    <row r="111" spans="1:8" s="3" customFormat="1" ht="18" customHeight="1" thickBot="1">
      <c r="A111" s="22">
        <v>1</v>
      </c>
      <c r="B111" s="23">
        <v>251</v>
      </c>
      <c r="C111" s="37" t="str">
        <f>IF(B111="","",VLOOKUP(B111,'[1]ATLETAS '!$A$1:$F$556,2,0))</f>
        <v>Jorge Afonso</v>
      </c>
      <c r="D111" s="15" t="str">
        <f>IF(B111="","",VLOOKUP(B111,'[1]ATLETAS '!$A$1:$F$556,3,0))</f>
        <v>Infantil B NEE</v>
      </c>
      <c r="E111" s="37" t="str">
        <f>IF(B111="","",VLOOKUP(B111,'[1]ATLETAS '!$A$1:$F$556,5,0))</f>
        <v>EB António Correia Oliveira, Esposende</v>
      </c>
      <c r="F111" s="15">
        <f>IF(B111="","",VLOOKUP(B111,'[1]ATLETAS '!$A$1:$F$29011,4,0))</f>
        <v>15152616</v>
      </c>
      <c r="G111" s="23"/>
      <c r="H111" s="18">
        <v>35</v>
      </c>
    </row>
    <row r="112" spans="1:8" s="3" customFormat="1" ht="23.25" customHeight="1" thickBot="1">
      <c r="A112" s="10" t="s">
        <v>15</v>
      </c>
      <c r="B112" s="10"/>
      <c r="C112" s="24" t="str">
        <f>([1]DE2015!$C$26)</f>
        <v>DE</v>
      </c>
      <c r="D112" s="10" t="s">
        <v>16</v>
      </c>
      <c r="E112" s="39" t="s">
        <v>22</v>
      </c>
      <c r="F112" s="40"/>
      <c r="G112" s="113">
        <f>([1]DE2015!$C$25)</f>
        <v>42041</v>
      </c>
      <c r="H112" s="113"/>
    </row>
    <row r="113" spans="1:8" s="14" customFormat="1" ht="18" customHeight="1" thickBot="1">
      <c r="A113" s="41" t="s">
        <v>6</v>
      </c>
      <c r="B113" s="42" t="s">
        <v>7</v>
      </c>
      <c r="C113" s="42" t="s">
        <v>8</v>
      </c>
      <c r="D113" s="42" t="s">
        <v>9</v>
      </c>
      <c r="E113" s="42" t="s">
        <v>10</v>
      </c>
      <c r="F113" s="42" t="s">
        <v>11</v>
      </c>
      <c r="G113" s="42" t="s">
        <v>12</v>
      </c>
      <c r="H113" s="42" t="s">
        <v>13</v>
      </c>
    </row>
    <row r="114" spans="1:8" s="3" customFormat="1" ht="18" customHeight="1" thickBot="1">
      <c r="A114" s="43">
        <f>I104</f>
        <v>0</v>
      </c>
      <c r="B114" s="16">
        <v>304</v>
      </c>
      <c r="C114" s="44" t="str">
        <f>IF(B114="","",VLOOKUP(B114,'[1]ATLETAS '!$A$1:$F$556,2,0))</f>
        <v>Ana Mafalda Santos</v>
      </c>
      <c r="D114" s="45" t="str">
        <f>IF(B114="","",VLOOKUP(B114,'[1]ATLETAS '!$A$1:$F$556,3,0))</f>
        <v>Infantil B</v>
      </c>
      <c r="E114" s="44" t="str">
        <f>IF(B114="","",VLOOKUP(B114,'[1]ATLETAS '!$A$1:$F$556,5,0))</f>
        <v>ES da Boa Nova, Leça da Palmeira, Matosinhos</v>
      </c>
      <c r="F114" s="45">
        <f>IF(B114="","",VLOOKUP(B114,'[1]ATLETAS '!$A$1:$F$29011,4,0))</f>
        <v>30438406</v>
      </c>
      <c r="G114" s="46"/>
      <c r="H114" s="18">
        <f>IF(B114="","",35)</f>
        <v>35</v>
      </c>
    </row>
    <row r="115" spans="1:8" s="3" customFormat="1" ht="18" customHeight="1" thickBot="1">
      <c r="A115" s="43">
        <v>2</v>
      </c>
      <c r="B115" s="16">
        <v>308</v>
      </c>
      <c r="C115" s="44" t="str">
        <f>IF(B115="","",VLOOKUP(B115,'[1]ATLETAS '!$A$1:$F$556,2,0))</f>
        <v>Beatriz Oliveira Andrade</v>
      </c>
      <c r="D115" s="45" t="str">
        <f>IF(B115="","",VLOOKUP(B115,'[1]ATLETAS '!$A$1:$F$556,3,0))</f>
        <v>Infantil B</v>
      </c>
      <c r="E115" s="44" t="str">
        <f>IF(B115="","",VLOOKUP(B115,'[1]ATLETAS '!$A$1:$F$556,5,0))</f>
        <v>EB de Arões - Santa Cristina, Fafe A</v>
      </c>
      <c r="F115" s="45">
        <f>IF(B115="","",VLOOKUP(B115,'[1]ATLETAS '!$A$1:$F$29011,4,0))</f>
        <v>30576643</v>
      </c>
      <c r="G115" s="46"/>
      <c r="H115" s="18">
        <f>IF(B115="","",30)</f>
        <v>30</v>
      </c>
    </row>
    <row r="116" spans="1:8" s="3" customFormat="1" ht="18" customHeight="1" thickBot="1">
      <c r="A116" s="43">
        <v>3</v>
      </c>
      <c r="B116" s="16">
        <v>322</v>
      </c>
      <c r="C116" s="44" t="str">
        <f>IF(B116="","",VLOOKUP(B116,'[1]ATLETAS '!$A$1:$F$556,2,0))</f>
        <v>Rafaela Sofia Martins</v>
      </c>
      <c r="D116" s="45" t="str">
        <f>IF(B116="","",VLOOKUP(B116,'[1]ATLETAS '!$A$1:$F$556,3,0))</f>
        <v>Infantil B</v>
      </c>
      <c r="E116" s="44" t="str">
        <f>IF(B116="","",VLOOKUP(B116,'[1]ATLETAS '!$A$1:$F$556,5,0))</f>
        <v>EB Rosa Ramalho. Barcelinhos, Barcelos</v>
      </c>
      <c r="F116" s="45">
        <f>IF(B116="","",VLOOKUP(B116,'[1]ATLETAS '!$A$1:$F$29011,4,0))</f>
        <v>30456599</v>
      </c>
      <c r="G116" s="47"/>
      <c r="H116" s="18">
        <f>IF(B116="","",27)</f>
        <v>27</v>
      </c>
    </row>
    <row r="117" spans="1:8" s="3" customFormat="1" ht="18" customHeight="1" thickBot="1">
      <c r="A117" s="48">
        <v>4</v>
      </c>
      <c r="B117" s="16">
        <v>310</v>
      </c>
      <c r="C117" s="44" t="str">
        <f>IF(B117="","",VLOOKUP(B117,'[1]ATLETAS '!$A$1:$F$556,2,0))</f>
        <v>Bruna Micaela Dias</v>
      </c>
      <c r="D117" s="45" t="str">
        <f>IF(B117="","",VLOOKUP(B117,'[1]ATLETAS '!$A$1:$F$556,3,0))</f>
        <v>Infantil B</v>
      </c>
      <c r="E117" s="44" t="str">
        <f>IF(B117="","",VLOOKUP(B117,'[1]ATLETAS '!$A$1:$F$556,5,0))</f>
        <v>EB de Arões - Santa Cristina, Fafe A</v>
      </c>
      <c r="F117" s="45">
        <f>IF(B117="","",VLOOKUP(B117,'[1]ATLETAS '!$A$1:$F$29011,4,0))</f>
        <v>14650582</v>
      </c>
      <c r="G117" s="47"/>
      <c r="H117" s="18">
        <f>IF(B117="","",25)</f>
        <v>25</v>
      </c>
    </row>
    <row r="118" spans="1:8" s="3" customFormat="1" ht="18" customHeight="1" thickBot="1">
      <c r="A118" s="48">
        <v>5</v>
      </c>
      <c r="B118" s="16">
        <v>318</v>
      </c>
      <c r="C118" s="44" t="str">
        <f>IF(B118="","",VLOOKUP(B118,'[1]ATLETAS '!$A$1:$F$556,2,0))</f>
        <v>Inês Loureiro Fernandes</v>
      </c>
      <c r="D118" s="45" t="str">
        <f>IF(B118="","",VLOOKUP(B118,'[1]ATLETAS '!$A$1:$F$556,3,0))</f>
        <v>Infantil B</v>
      </c>
      <c r="E118" s="44" t="str">
        <f>IF(B118="","",VLOOKUP(B118,'[1]ATLETAS '!$A$1:$F$556,5,0))</f>
        <v>EB Rosa Ramalho. Barcelinhos, Barcelos</v>
      </c>
      <c r="F118" s="45">
        <f>IF(B118="","",VLOOKUP(B118,'[1]ATLETAS '!$A$1:$F$29011,4,0))</f>
        <v>30245019</v>
      </c>
      <c r="G118" s="47"/>
      <c r="H118" s="18">
        <f>IF(B118="","",23)</f>
        <v>23</v>
      </c>
    </row>
    <row r="119" spans="1:8" s="3" customFormat="1" ht="18" customHeight="1" thickBot="1">
      <c r="A119" s="48">
        <v>6</v>
      </c>
      <c r="B119" s="16">
        <v>307</v>
      </c>
      <c r="C119" s="44" t="str">
        <f>IF(B119="","",VLOOKUP(B119,'[1]ATLETAS '!$A$1:$F$556,2,0))</f>
        <v>Beatriz Monteiro da Silva</v>
      </c>
      <c r="D119" s="45" t="str">
        <f>IF(B119="","",VLOOKUP(B119,'[1]ATLETAS '!$A$1:$F$556,3,0))</f>
        <v>Infantil B</v>
      </c>
      <c r="E119" s="44" t="str">
        <f>IF(B119="","",VLOOKUP(B119,'[1]ATLETAS '!$A$1:$F$556,5,0))</f>
        <v>EB Leonardo Coimbra Filho, Porto</v>
      </c>
      <c r="F119" s="45">
        <f>IF(B119="","",VLOOKUP(B119,'[1]ATLETAS '!$A$1:$F$29011,4,0))</f>
        <v>310353670</v>
      </c>
      <c r="G119" s="38"/>
      <c r="H119" s="18">
        <f>IF(B119="","",21)</f>
        <v>21</v>
      </c>
    </row>
    <row r="120" spans="1:8" s="3" customFormat="1" ht="18" customHeight="1" thickBot="1">
      <c r="A120" s="48">
        <v>7</v>
      </c>
      <c r="B120" s="16">
        <v>326</v>
      </c>
      <c r="C120" s="44" t="str">
        <f>IF(B120="","",VLOOKUP(B120,'[1]ATLETAS '!$A$1:$F$556,2,0))</f>
        <v>Maria Vidal Barboza</v>
      </c>
      <c r="D120" s="45" t="str">
        <f>IF(B120="","",VLOOKUP(B120,'[1]ATLETAS '!$A$1:$F$556,3,0))</f>
        <v>Infantil B</v>
      </c>
      <c r="E120" s="44" t="str">
        <f>IF(B120="","",VLOOKUP(B120,'[1]ATLETAS '!$A$1:$F$556,5,0))</f>
        <v>EB João de Meira, Guimarães A</v>
      </c>
      <c r="F120" s="45">
        <f>IF(B120="","",VLOOKUP(B120,'[1]ATLETAS '!$A$1:$F$29011,4,0))</f>
        <v>30046223</v>
      </c>
      <c r="G120" s="38"/>
      <c r="H120" s="18" t="s">
        <v>23</v>
      </c>
    </row>
    <row r="121" spans="1:8" s="3" customFormat="1" ht="18" customHeight="1" thickBot="1">
      <c r="A121" s="43">
        <v>8</v>
      </c>
      <c r="B121" s="16">
        <v>302</v>
      </c>
      <c r="C121" s="44" t="str">
        <f>IF(B121="","",VLOOKUP(B121,'[1]ATLETAS '!$A$1:$F$556,2,0))</f>
        <v>Ana Beatriz Freitas</v>
      </c>
      <c r="D121" s="45" t="str">
        <f>IF(B121="","",VLOOKUP(B121,'[1]ATLETAS '!$A$1:$F$556,3,0))</f>
        <v>Infantil B</v>
      </c>
      <c r="E121" s="44" t="str">
        <f>IF(B121="","",VLOOKUP(B121,'[1]ATLETAS '!$A$1:$F$556,5,0))</f>
        <v>ES Santos Simões, Guimarães</v>
      </c>
      <c r="F121" s="45">
        <f>IF(B121="","",VLOOKUP(B121,'[1]ATLETAS '!$A$1:$F$29011,4,0))</f>
        <v>31328091</v>
      </c>
      <c r="G121" s="49"/>
      <c r="H121" s="18">
        <f>IF(B121="","",17)</f>
        <v>17</v>
      </c>
    </row>
    <row r="122" spans="1:8" s="3" customFormat="1" ht="18" customHeight="1" thickBot="1">
      <c r="A122" s="48">
        <v>9</v>
      </c>
      <c r="B122" s="16">
        <v>315</v>
      </c>
      <c r="C122" s="44" t="str">
        <f>IF(B122="","",VLOOKUP(B122,'[1]ATLETAS '!$A$1:$F$556,2,0))</f>
        <v>Daniela Faria Ribeiro</v>
      </c>
      <c r="D122" s="45" t="str">
        <f>IF(B122="","",VLOOKUP(B122,'[1]ATLETAS '!$A$1:$F$556,3,0))</f>
        <v>Infantil B</v>
      </c>
      <c r="E122" s="44" t="str">
        <f>IF(B122="","",VLOOKUP(B122,'[1]ATLETAS '!$A$1:$F$556,5,0))</f>
        <v>EB São Lourenço, Ermesinde, Valongo</v>
      </c>
      <c r="F122" s="45">
        <f>IF(B122="","",VLOOKUP(B122,'[1]ATLETAS '!$A$1:$F$29011,4,0))</f>
        <v>10627818</v>
      </c>
      <c r="G122" s="49"/>
      <c r="H122" s="18">
        <f>IF(B122="","",15)</f>
        <v>15</v>
      </c>
    </row>
    <row r="123" spans="1:8" s="3" customFormat="1" ht="18" customHeight="1" thickBot="1">
      <c r="A123" s="48">
        <v>10</v>
      </c>
      <c r="B123" s="16">
        <v>320</v>
      </c>
      <c r="C123" s="44" t="str">
        <f>IF(B123="","",VLOOKUP(B123,'[1]ATLETAS '!$A$1:$F$556,2,0))</f>
        <v>Maria Catarina Castro</v>
      </c>
      <c r="D123" s="45" t="str">
        <f>IF(B123="","",VLOOKUP(B123,'[1]ATLETAS '!$A$1:$F$556,3,0))</f>
        <v>Infantil B</v>
      </c>
      <c r="E123" s="44" t="str">
        <f>IF(B123="","",VLOOKUP(B123,'[1]ATLETAS '!$A$1:$F$556,5,0))</f>
        <v>EB de Arões - Santa Cristina, Fafe A</v>
      </c>
      <c r="F123" s="45">
        <f>IF(B123="","",VLOOKUP(B123,'[1]ATLETAS '!$A$1:$F$29011,4,0))</f>
        <v>15929516</v>
      </c>
      <c r="G123" s="50"/>
      <c r="H123" s="18">
        <f>IF(B123="","",13)</f>
        <v>13</v>
      </c>
    </row>
    <row r="124" spans="1:8" s="3" customFormat="1" ht="18" customHeight="1" thickBot="1">
      <c r="A124" s="48">
        <v>11</v>
      </c>
      <c r="B124" s="16">
        <v>311</v>
      </c>
      <c r="C124" s="44" t="str">
        <f>IF(B124="","",VLOOKUP(B124,'[1]ATLETAS '!$A$1:$F$556,2,0))</f>
        <v>Cátia Alexandre Aldeias</v>
      </c>
      <c r="D124" s="45" t="str">
        <f>IF(B124="","",VLOOKUP(B124,'[1]ATLETAS '!$A$1:$F$556,3,0))</f>
        <v>Infantil B</v>
      </c>
      <c r="E124" s="44" t="str">
        <f>IF(B124="","",VLOOKUP(B124,'[1]ATLETAS '!$A$1:$F$556,5,0))</f>
        <v>EB de A Ver-o-Mar, Póvoa de Varzim</v>
      </c>
      <c r="F124" s="45">
        <f>IF(B124="","",VLOOKUP(B124,'[1]ATLETAS '!$A$1:$F$29011,4,0))</f>
        <v>312191820</v>
      </c>
      <c r="G124" s="49"/>
      <c r="H124" s="18">
        <f>IF(B124="","",11)</f>
        <v>11</v>
      </c>
    </row>
    <row r="125" spans="1:8" s="3" customFormat="1" ht="18" customHeight="1" thickBot="1">
      <c r="A125" s="48">
        <v>12</v>
      </c>
      <c r="B125" s="16">
        <v>313</v>
      </c>
      <c r="C125" s="44" t="str">
        <f>IF(B125="","",VLOOKUP(B125,'[1]ATLETAS '!$A$1:$F$556,2,0))</f>
        <v>Cláudia Sofia Soares</v>
      </c>
      <c r="D125" s="45" t="str">
        <f>IF(B125="","",VLOOKUP(B125,'[1]ATLETAS '!$A$1:$F$556,3,0))</f>
        <v>Infantil B</v>
      </c>
      <c r="E125" s="44" t="str">
        <f>IF(B125="","",VLOOKUP(B125,'[1]ATLETAS '!$A$1:$F$556,5,0))</f>
        <v>EB de A Ver-o-Mar, Póvoa de Varzim</v>
      </c>
      <c r="F125" s="45">
        <f>IF(B125="","",VLOOKUP(B125,'[1]ATLETAS '!$A$1:$F$29011,4,0))</f>
        <v>309931711</v>
      </c>
      <c r="G125" s="49"/>
      <c r="H125" s="18">
        <f>IF(B125="","",9)</f>
        <v>9</v>
      </c>
    </row>
    <row r="126" spans="1:8" s="3" customFormat="1" ht="18" customHeight="1" thickBot="1">
      <c r="A126" s="48">
        <v>13</v>
      </c>
      <c r="B126" s="16">
        <v>306</v>
      </c>
      <c r="C126" s="44" t="str">
        <f>IF(B126="","",VLOOKUP(B126,'[1]ATLETAS '!$A$1:$F$556,2,0))</f>
        <v>Beatriz Azevedo Magalhães</v>
      </c>
      <c r="D126" s="45" t="str">
        <f>IF(B126="","",VLOOKUP(B126,'[1]ATLETAS '!$A$1:$F$556,3,0))</f>
        <v>Infantil B</v>
      </c>
      <c r="E126" s="44" t="str">
        <f>IF(B126="","",VLOOKUP(B126,'[1]ATLETAS '!$A$1:$F$556,5,0))</f>
        <v>EB Rosa Ramalho. Barcelinhos, Barcelos</v>
      </c>
      <c r="F126" s="45">
        <f>IF(B126="","",VLOOKUP(B126,'[1]ATLETAS '!$A$1:$F$29011,4,0))</f>
        <v>310685095</v>
      </c>
      <c r="G126" s="49"/>
      <c r="H126" s="18">
        <f>IF(B126="","",8)</f>
        <v>8</v>
      </c>
    </row>
    <row r="127" spans="1:8" s="3" customFormat="1" ht="18" customHeight="1" thickBot="1">
      <c r="A127" s="48">
        <v>14</v>
      </c>
      <c r="B127" s="16">
        <v>309</v>
      </c>
      <c r="C127" s="44" t="str">
        <f>IF(B127="","",VLOOKUP(B127,'[1]ATLETAS '!$A$1:$F$556,2,0))</f>
        <v>Beatriz Rodrigues</v>
      </c>
      <c r="D127" s="45" t="str">
        <f>IF(B127="","",VLOOKUP(B127,'[1]ATLETAS '!$A$1:$F$556,3,0))</f>
        <v>Infantil B</v>
      </c>
      <c r="E127" s="44" t="str">
        <f>IF(B127="","",VLOOKUP(B127,'[1]ATLETAS '!$A$1:$F$556,5,0))</f>
        <v>EB Padre Joaquim Flores, Revelhe, Fafe A</v>
      </c>
      <c r="F127" s="45">
        <f>IF(B127="","",VLOOKUP(B127,'[1]ATLETAS '!$A$1:$F$29011,4,0))</f>
        <v>310670705</v>
      </c>
      <c r="G127" s="49"/>
      <c r="H127" s="18">
        <f>IF(B127="","",7)</f>
        <v>7</v>
      </c>
    </row>
    <row r="128" spans="1:8" s="3" customFormat="1" ht="18" customHeight="1" thickBot="1">
      <c r="A128" s="48">
        <v>15</v>
      </c>
      <c r="B128" s="51">
        <v>305</v>
      </c>
      <c r="C128" s="44" t="str">
        <f>IF(B128="","",VLOOKUP(B128,'[1]ATLETAS '!$A$1:$F$556,2,0))</f>
        <v>Andreia Pinto Silva</v>
      </c>
      <c r="D128" s="45" t="str">
        <f>IF(B128="","",VLOOKUP(B128,'[1]ATLETAS '!$A$1:$F$556,3,0))</f>
        <v>Infantil B</v>
      </c>
      <c r="E128" s="44" t="str">
        <f>IF(B128="","",VLOOKUP(B128,'[1]ATLETAS '!$A$1:$F$556,5,0))</f>
        <v>EB Leonardo Coimbra Filho, Porto</v>
      </c>
      <c r="F128" s="45">
        <f>IF(B128="","",VLOOKUP(B128,'[1]ATLETAS '!$A$1:$F$29011,4,0))</f>
        <v>3070444173</v>
      </c>
      <c r="G128" s="38" t="s">
        <v>23</v>
      </c>
      <c r="H128" s="18"/>
    </row>
    <row r="129" spans="1:8" s="3" customFormat="1" ht="18" customHeight="1" thickBot="1">
      <c r="A129" s="48">
        <v>16</v>
      </c>
      <c r="B129" s="51">
        <v>314</v>
      </c>
      <c r="C129" s="44" t="str">
        <f>IF(B129="","",VLOOKUP(B129,'[1]ATLETAS '!$A$1:$F$556,2,0))</f>
        <v>Cristiana Silva</v>
      </c>
      <c r="D129" s="45" t="str">
        <f>IF(B129="","",VLOOKUP(B129,'[1]ATLETAS '!$A$1:$F$556,3,0))</f>
        <v>Infantil B</v>
      </c>
      <c r="E129" s="44" t="str">
        <f>IF(B129="","",VLOOKUP(B129,'[1]ATLETAS '!$A$1:$F$556,5,0))</f>
        <v>EB Padre Joaquim Flores, Revelhe, Fafe A</v>
      </c>
      <c r="F129" s="45">
        <f>IF(B129="","",VLOOKUP(B129,'[1]ATLETAS '!$A$1:$F$29011,4,0))</f>
        <v>30945505</v>
      </c>
      <c r="G129" s="38" t="s">
        <v>23</v>
      </c>
      <c r="H129" s="18"/>
    </row>
    <row r="130" spans="1:8" s="3" customFormat="1" ht="18" customHeight="1" thickBot="1">
      <c r="A130" s="48">
        <v>17</v>
      </c>
      <c r="B130" s="51">
        <v>324</v>
      </c>
      <c r="C130" s="44" t="str">
        <f>IF(B130="","",VLOOKUP(B130,'[1]ATLETAS '!$A$1:$F$556,2,0))</f>
        <v>Sofia Cunha</v>
      </c>
      <c r="D130" s="45" t="str">
        <f>IF(B130="","",VLOOKUP(B130,'[1]ATLETAS '!$A$1:$F$556,3,0))</f>
        <v>Infantil B</v>
      </c>
      <c r="E130" s="44" t="str">
        <f>IF(B130="","",VLOOKUP(B130,'[1]ATLETAS '!$A$1:$F$556,5,0))</f>
        <v>EB Padre Joaquim Flores, Revelhe, Fafe A</v>
      </c>
      <c r="F130" s="45">
        <f>IF(B130="","",VLOOKUP(B130,'[1]ATLETAS '!$A$1:$F$29011,4,0))</f>
        <v>31057381</v>
      </c>
      <c r="G130" s="38" t="s">
        <v>23</v>
      </c>
      <c r="H130" s="18"/>
    </row>
    <row r="131" spans="1:8" s="3" customFormat="1" ht="23.25" customHeight="1" thickBot="1">
      <c r="A131" s="10" t="s">
        <v>15</v>
      </c>
      <c r="B131" s="10"/>
      <c r="C131" s="24" t="str">
        <f>([1]DE2015!$C$26)</f>
        <v>DE</v>
      </c>
      <c r="D131" s="10" t="s">
        <v>16</v>
      </c>
      <c r="E131" s="39" t="s">
        <v>24</v>
      </c>
      <c r="F131" s="40"/>
      <c r="G131" s="113">
        <f>([1]DE2015!$C$25)</f>
        <v>42041</v>
      </c>
      <c r="H131" s="113"/>
    </row>
    <row r="132" spans="1:8" s="14" customFormat="1" ht="18" customHeight="1" thickBot="1">
      <c r="A132" s="13" t="s">
        <v>6</v>
      </c>
      <c r="B132" s="13" t="s">
        <v>7</v>
      </c>
      <c r="C132" s="13" t="s">
        <v>8</v>
      </c>
      <c r="D132" s="13" t="s">
        <v>9</v>
      </c>
      <c r="E132" s="13" t="s">
        <v>10</v>
      </c>
      <c r="F132" s="13" t="s">
        <v>11</v>
      </c>
      <c r="G132" s="13" t="s">
        <v>12</v>
      </c>
      <c r="H132" s="13" t="s">
        <v>13</v>
      </c>
    </row>
    <row r="133" spans="1:8" s="3" customFormat="1" ht="18" customHeight="1" thickBot="1">
      <c r="A133" s="15">
        <v>1</v>
      </c>
      <c r="B133" s="16">
        <v>483</v>
      </c>
      <c r="C133" s="17" t="str">
        <f>IF(B133="","",VLOOKUP(B133,'[1]ATLETAS '!$A$1:$F$556,2,0))</f>
        <v>Tiago André Moreira</v>
      </c>
      <c r="D133" s="18" t="str">
        <f>IF(B133="","",VLOOKUP(B133,'[1]ATLETAS '!$A$1:$F$556,3,0))</f>
        <v>Iniciado</v>
      </c>
      <c r="E133" s="17" t="str">
        <f>IF(B133="","",VLOOKUP(B133,'[1]ATLETAS '!$A$1:$F$556,5,0))</f>
        <v>EB de A Ver-o-Mar, Póvoa de Varzim</v>
      </c>
      <c r="F133" s="18">
        <f>IF(B133="","",VLOOKUP(B133,'[1]ATLETAS '!$A$1:$F$29011,4,0))</f>
        <v>157957446</v>
      </c>
      <c r="G133" s="19"/>
      <c r="H133" s="18">
        <f>IF(B133="","",35)</f>
        <v>35</v>
      </c>
    </row>
    <row r="134" spans="1:8" s="3" customFormat="1" ht="18" customHeight="1" thickBot="1">
      <c r="A134" s="15">
        <v>2</v>
      </c>
      <c r="B134" s="16">
        <v>476</v>
      </c>
      <c r="C134" s="17" t="str">
        <f>IF(B134="","",VLOOKUP(B134,'[1]ATLETAS '!$A$1:$F$556,2,0))</f>
        <v>Rui Jorge Alves</v>
      </c>
      <c r="D134" s="18" t="str">
        <f>IF(B134="","",VLOOKUP(B134,'[1]ATLETAS '!$A$1:$F$556,3,0))</f>
        <v>Iniciado</v>
      </c>
      <c r="E134" s="17" t="str">
        <f>IF(B134="","",VLOOKUP(B134,'[1]ATLETAS '!$A$1:$F$556,5,0))</f>
        <v>EB de A Ver-o-Mar, Póvoa de Varzim</v>
      </c>
      <c r="F134" s="18">
        <f>IF(B134="","",VLOOKUP(B134,'[1]ATLETAS '!$A$1:$F$29011,4,0))</f>
        <v>153895535</v>
      </c>
      <c r="G134" s="19"/>
      <c r="H134" s="18">
        <f>IF(B134="","",30)</f>
        <v>30</v>
      </c>
    </row>
    <row r="135" spans="1:8" s="3" customFormat="1" ht="18" customHeight="1" thickBot="1">
      <c r="A135" s="15">
        <v>3</v>
      </c>
      <c r="B135" s="16">
        <v>445</v>
      </c>
      <c r="C135" s="17" t="str">
        <f>IF(B135="","",VLOOKUP(B135,'[1]ATLETAS '!$A$1:$F$556,2,0))</f>
        <v>João Pedro Martins</v>
      </c>
      <c r="D135" s="18" t="str">
        <f>IF(B135="","",VLOOKUP(B135,'[1]ATLETAS '!$A$1:$F$556,3,0))</f>
        <v>Iniciado</v>
      </c>
      <c r="E135" s="17" t="str">
        <f>IF(B135="","",VLOOKUP(B135,'[1]ATLETAS '!$A$1:$F$556,5,0))</f>
        <v>EB Rosa Ramalho. Barcelinhos, Barcelos</v>
      </c>
      <c r="F135" s="18">
        <f>IF(B135="","",VLOOKUP(B135,'[1]ATLETAS '!$A$1:$F$29011,4,0))</f>
        <v>30564526</v>
      </c>
      <c r="G135" s="19"/>
      <c r="H135" s="18">
        <f>IF(B135="","",27)</f>
        <v>27</v>
      </c>
    </row>
    <row r="136" spans="1:8" s="3" customFormat="1" ht="18" customHeight="1" thickBot="1">
      <c r="A136" s="15">
        <v>4</v>
      </c>
      <c r="B136" s="16">
        <v>494</v>
      </c>
      <c r="C136" s="17" t="str">
        <f>IF(B136="","",VLOOKUP(B136,'[1]ATLETAS '!$A$1:$F$556,2,0))</f>
        <v>Tiago Luís Martins</v>
      </c>
      <c r="D136" s="18" t="str">
        <f>IF(B136="","",VLOOKUP(B136,'[1]ATLETAS '!$A$1:$F$556,3,0))</f>
        <v>Iniciado</v>
      </c>
      <c r="E136" s="17" t="str">
        <f>IF(B136="","",VLOOKUP(B136,'[1]ATLETAS '!$A$1:$F$556,5,0))</f>
        <v>ES Santos Simões, Guimarães</v>
      </c>
      <c r="F136" s="18">
        <f>IF(B136="","",VLOOKUP(B136,'[1]ATLETAS '!$A$1:$F$29011,4,0))</f>
        <v>15578775</v>
      </c>
      <c r="G136" s="19"/>
      <c r="H136" s="18">
        <v>25</v>
      </c>
    </row>
    <row r="137" spans="1:8" s="3" customFormat="1" ht="18" customHeight="1" thickBot="1">
      <c r="A137" s="15">
        <v>5</v>
      </c>
      <c r="B137" s="16">
        <v>489</v>
      </c>
      <c r="C137" s="17" t="str">
        <f>IF(B137="","",VLOOKUP(B137,'[1]ATLETAS '!$A$1:$F$556,2,0))</f>
        <v>Luís Silva</v>
      </c>
      <c r="D137" s="18" t="str">
        <f>IF(B137="","",VLOOKUP(B137,'[1]ATLETAS '!$A$1:$F$556,3,0))</f>
        <v>Iniciado</v>
      </c>
      <c r="E137" s="17" t="str">
        <f>IF(B137="","",VLOOKUP(B137,'[1]ATLETAS '!$A$1:$F$556,5,0))</f>
        <v>ES de Valongo</v>
      </c>
      <c r="F137" s="18">
        <f>IF(B137="","",VLOOKUP(B137,'[1]ATLETAS '!$A$1:$F$29011,4,0))</f>
        <v>301103402</v>
      </c>
      <c r="G137" s="19"/>
      <c r="H137" s="18">
        <v>23</v>
      </c>
    </row>
    <row r="138" spans="1:8" s="3" customFormat="1" ht="18" customHeight="1" thickBot="1">
      <c r="A138" s="15">
        <v>6</v>
      </c>
      <c r="B138" s="16">
        <v>417</v>
      </c>
      <c r="C138" s="17" t="str">
        <f>IF(B138="","",VLOOKUP(B138,'[1]ATLETAS '!$A$1:$F$556,2,0))</f>
        <v>Bruno Rafael Melo</v>
      </c>
      <c r="D138" s="18" t="str">
        <f>IF(B138="","",VLOOKUP(B138,'[1]ATLETAS '!$A$1:$F$556,3,0))</f>
        <v>Iniciado</v>
      </c>
      <c r="E138" s="17" t="str">
        <f>IF(B138="","",VLOOKUP(B138,'[1]ATLETAS '!$A$1:$F$556,5,0))</f>
        <v>AE Arcozelo, Ponte de Lima</v>
      </c>
      <c r="F138" s="18">
        <f>IF(B138="","",VLOOKUP(B138,'[1]ATLETAS '!$A$1:$F$29011,4,0))</f>
        <v>15846978</v>
      </c>
      <c r="G138" s="47"/>
      <c r="H138" s="18">
        <v>21</v>
      </c>
    </row>
    <row r="139" spans="1:8" s="3" customFormat="1" ht="18" customHeight="1" thickBot="1">
      <c r="A139" s="15">
        <v>7</v>
      </c>
      <c r="B139" s="16">
        <v>471</v>
      </c>
      <c r="C139" s="17" t="str">
        <f>IF(B139="","",VLOOKUP(B139,'[1]ATLETAS '!$A$1:$F$556,2,0))</f>
        <v>Pedro Miguel Gomes</v>
      </c>
      <c r="D139" s="18" t="str">
        <f>IF(B139="","",VLOOKUP(B139,'[1]ATLETAS '!$A$1:$F$556,3,0))</f>
        <v>Iniciado</v>
      </c>
      <c r="E139" s="17" t="str">
        <f>IF(B139="","",VLOOKUP(B139,'[1]ATLETAS '!$A$1:$F$556,5,0))</f>
        <v>EBS À Beira Douro, Medas, Gondomar</v>
      </c>
      <c r="F139" s="18">
        <f>IF(B139="","",VLOOKUP(B139,'[1]ATLETAS '!$A$1:$F$29011,4,0))</f>
        <v>30150737</v>
      </c>
      <c r="G139" s="19"/>
      <c r="H139" s="18">
        <v>19</v>
      </c>
    </row>
    <row r="140" spans="1:8" s="3" customFormat="1" ht="18" customHeight="1" thickBot="1">
      <c r="A140" s="15">
        <v>8</v>
      </c>
      <c r="B140" s="16">
        <v>484</v>
      </c>
      <c r="C140" s="17" t="str">
        <f>IF(B140="","",VLOOKUP(B140,'[1]ATLETAS '!$A$1:$F$556,2,0))</f>
        <v>Tiago André Oliveira</v>
      </c>
      <c r="D140" s="18" t="str">
        <f>IF(B140="","",VLOOKUP(B140,'[1]ATLETAS '!$A$1:$F$556,3,0))</f>
        <v>Iniciado</v>
      </c>
      <c r="E140" s="17" t="str">
        <f>IF(B140="","",VLOOKUP(B140,'[1]ATLETAS '!$A$1:$F$556,5,0))</f>
        <v>AE António Feijó</v>
      </c>
      <c r="F140" s="18">
        <f>IF(B140="","",VLOOKUP(B140,'[1]ATLETAS '!$A$1:$F$29011,4,0))</f>
        <v>30575353</v>
      </c>
      <c r="G140" s="23"/>
      <c r="H140" s="18">
        <v>17</v>
      </c>
    </row>
    <row r="141" spans="1:8" s="3" customFormat="1" ht="18" customHeight="1" thickBot="1">
      <c r="A141" s="15">
        <v>9</v>
      </c>
      <c r="B141" s="16">
        <v>459</v>
      </c>
      <c r="C141" s="17" t="str">
        <f>IF(B141="","",VLOOKUP(B141,'[1]ATLETAS '!$A$1:$F$556,2,0))</f>
        <v>Marco Octávio Lopes</v>
      </c>
      <c r="D141" s="18" t="str">
        <f>IF(B141="","",VLOOKUP(B141,'[1]ATLETAS '!$A$1:$F$556,3,0))</f>
        <v>Iniciado</v>
      </c>
      <c r="E141" s="17" t="str">
        <f>IF(B141="","",VLOOKUP(B141,'[1]ATLETAS '!$A$1:$F$556,5,0))</f>
        <v>EB São Lourenço, Ermesinde, Valongo</v>
      </c>
      <c r="F141" s="18">
        <f>IF(B141="","",VLOOKUP(B141,'[1]ATLETAS '!$A$1:$F$29011,4,0))</f>
        <v>30082781</v>
      </c>
      <c r="G141" s="23"/>
      <c r="H141" s="18">
        <v>15</v>
      </c>
    </row>
    <row r="142" spans="1:8" s="3" customFormat="1" ht="18" customHeight="1" thickBot="1">
      <c r="A142" s="15">
        <v>10</v>
      </c>
      <c r="B142" s="16">
        <v>490</v>
      </c>
      <c r="C142" s="17" t="str">
        <f>IF(B142="","",VLOOKUP(B142,'[1]ATLETAS '!$A$1:$F$556,2,0))</f>
        <v>Leandro Oliveira</v>
      </c>
      <c r="D142" s="18" t="str">
        <f>IF(B142="","",VLOOKUP(B142,'[1]ATLETAS '!$A$1:$F$556,3,0))</f>
        <v>Iniciado</v>
      </c>
      <c r="E142" s="17" t="str">
        <f>IF(B142="","",VLOOKUP(B142,'[1]ATLETAS '!$A$1:$F$556,5,0))</f>
        <v>ES de Valongo</v>
      </c>
      <c r="F142" s="18">
        <f>IF(B142="","",VLOOKUP(B142,'[1]ATLETAS '!$A$1:$F$29011,4,0))</f>
        <v>15891481</v>
      </c>
      <c r="G142" s="23"/>
      <c r="H142" s="18">
        <v>13</v>
      </c>
    </row>
    <row r="143" spans="1:8" s="3" customFormat="1" ht="18" customHeight="1" thickBot="1">
      <c r="A143" s="15">
        <v>11</v>
      </c>
      <c r="B143" s="16">
        <v>426</v>
      </c>
      <c r="C143" s="17" t="str">
        <f>IF(B143="","",VLOOKUP(B143,'[1]ATLETAS '!$A$1:$F$556,2,0))</f>
        <v>Diogo Pereira</v>
      </c>
      <c r="D143" s="18" t="str">
        <f>IF(B143="","",VLOOKUP(B143,'[1]ATLETAS '!$A$1:$F$556,3,0))</f>
        <v>Iniciado</v>
      </c>
      <c r="E143" s="17" t="str">
        <f>IF(B143="","",VLOOKUP(B143,'[1]ATLETAS '!$A$1:$F$556,5,0))</f>
        <v>EBS do Levante da Maia, Nogueira da Maia, Maia</v>
      </c>
      <c r="F143" s="18" t="str">
        <f>IF(B143="","",VLOOKUP(B143,'[1]ATLETAS '!$A$1:$F$29011,4,0))</f>
        <v>153404949ZZ1</v>
      </c>
      <c r="G143" s="23"/>
      <c r="H143" s="18">
        <v>11</v>
      </c>
    </row>
    <row r="144" spans="1:8" s="3" customFormat="1" ht="18" customHeight="1" thickBot="1">
      <c r="A144" s="15">
        <v>12</v>
      </c>
      <c r="B144" s="16">
        <v>433</v>
      </c>
      <c r="C144" s="17" t="str">
        <f>IF(B144="","",VLOOKUP(B144,'[1]ATLETAS '!$A$1:$F$556,2,0))</f>
        <v>Francisco José Correia</v>
      </c>
      <c r="D144" s="18" t="str">
        <f>IF(B144="","",VLOOKUP(B144,'[1]ATLETAS '!$A$1:$F$556,3,0))</f>
        <v>Iniciado</v>
      </c>
      <c r="E144" s="17" t="str">
        <f>IF(B144="","",VLOOKUP(B144,'[1]ATLETAS '!$A$1:$F$556,5,0))</f>
        <v>EB de A Ver-o-Mar, Póvoa de Varzim</v>
      </c>
      <c r="F144" s="18">
        <f>IF(B144="","",VLOOKUP(B144,'[1]ATLETAS '!$A$1:$F$29011,4,0))</f>
        <v>303489260</v>
      </c>
      <c r="G144" s="23"/>
      <c r="H144" s="18">
        <v>9</v>
      </c>
    </row>
    <row r="145" spans="1:8" s="3" customFormat="1" ht="18" customHeight="1" thickBot="1">
      <c r="A145" s="15">
        <v>13</v>
      </c>
      <c r="B145" s="16">
        <v>454</v>
      </c>
      <c r="C145" s="17" t="str">
        <f>IF(B145="","",VLOOKUP(B145,'[1]ATLETAS '!$A$1:$F$556,2,0))</f>
        <v>Leandro Leonardo Oliveira</v>
      </c>
      <c r="D145" s="18" t="str">
        <f>IF(B145="","",VLOOKUP(B145,'[1]ATLETAS '!$A$1:$F$556,3,0))</f>
        <v>Iniciado</v>
      </c>
      <c r="E145" s="17" t="str">
        <f>IF(B145="","",VLOOKUP(B145,'[1]ATLETAS '!$A$1:$F$556,5,0))</f>
        <v>EB Maria Pais Ribeiro - A Ribeirinha, Macieira, Vila do Conde- Equipa A</v>
      </c>
      <c r="F145" s="18">
        <f>IF(B145="","",VLOOKUP(B145,'[1]ATLETAS '!$A$1:$F$29011,4,0))</f>
        <v>304296686</v>
      </c>
      <c r="G145" s="23"/>
      <c r="H145" s="18">
        <v>8</v>
      </c>
    </row>
    <row r="146" spans="1:8" s="3" customFormat="1" ht="18" customHeight="1" thickBot="1">
      <c r="A146" s="15">
        <v>14</v>
      </c>
      <c r="B146" s="16">
        <v>452</v>
      </c>
      <c r="C146" s="17" t="str">
        <f>IF(B146="","",VLOOKUP(B146,'[1]ATLETAS '!$A$1:$F$556,2,0))</f>
        <v>José Pedro Gomes</v>
      </c>
      <c r="D146" s="18" t="str">
        <f>IF(B146="","",VLOOKUP(B146,'[1]ATLETAS '!$A$1:$F$556,3,0))</f>
        <v>Iniciado</v>
      </c>
      <c r="E146" s="17" t="str">
        <f>IF(B146="","",VLOOKUP(B146,'[1]ATLETAS '!$A$1:$F$556,5,0))</f>
        <v>EB de Eiriz, Paços de Ferreira - Equipa A</v>
      </c>
      <c r="F146" s="18">
        <f>IF(B146="","",VLOOKUP(B146,'[1]ATLETAS '!$A$1:$F$29011,4,0))</f>
        <v>30731534</v>
      </c>
      <c r="G146" s="23"/>
      <c r="H146" s="18">
        <v>7</v>
      </c>
    </row>
    <row r="147" spans="1:8" s="3" customFormat="1" ht="18" customHeight="1" thickBot="1">
      <c r="A147" s="15">
        <v>15</v>
      </c>
      <c r="B147" s="16">
        <v>469</v>
      </c>
      <c r="C147" s="17" t="str">
        <f>IF(B147="","",VLOOKUP(B147,'[1]ATLETAS '!$A$1:$F$556,2,0))</f>
        <v>Pedro Leal</v>
      </c>
      <c r="D147" s="18" t="str">
        <f>IF(B147="","",VLOOKUP(B147,'[1]ATLETAS '!$A$1:$F$556,3,0))</f>
        <v>Iniciado</v>
      </c>
      <c r="E147" s="17" t="str">
        <f>IF(B147="","",VLOOKUP(B147,'[1]ATLETAS '!$A$1:$F$556,5,0))</f>
        <v>EBS de Lordelo, Paredes</v>
      </c>
      <c r="F147" s="18" t="str">
        <f>IF(B147="","",VLOOKUP(B147,'[1]ATLETAS '!$A$1:$F$29011,4,0))</f>
        <v>307071138zz5</v>
      </c>
      <c r="G147" s="23"/>
      <c r="H147" s="18">
        <v>6</v>
      </c>
    </row>
    <row r="148" spans="1:8" s="3" customFormat="1" ht="18" customHeight="1" thickBot="1">
      <c r="A148" s="15">
        <v>16</v>
      </c>
      <c r="B148" s="16">
        <v>456</v>
      </c>
      <c r="C148" s="17" t="str">
        <f>IF(B148="","",VLOOKUP(B148,'[1]ATLETAS '!$A$1:$F$556,2,0))</f>
        <v>Luís Carlos Gomes</v>
      </c>
      <c r="D148" s="18" t="str">
        <f>IF(B148="","",VLOOKUP(B148,'[1]ATLETAS '!$A$1:$F$556,3,0))</f>
        <v>Iniciado</v>
      </c>
      <c r="E148" s="17" t="str">
        <f>IF(B148="","",VLOOKUP(B148,'[1]ATLETAS '!$A$1:$F$556,5,0))</f>
        <v>EB de Lagares, Felgueiras - Equipa A</v>
      </c>
      <c r="F148" s="18">
        <f>IF(B148="","",VLOOKUP(B148,'[1]ATLETAS '!$A$1:$F$29011,4,0))</f>
        <v>306995239</v>
      </c>
      <c r="G148" s="23"/>
      <c r="H148" s="18">
        <v>5</v>
      </c>
    </row>
    <row r="149" spans="1:8" s="3" customFormat="1" ht="18" customHeight="1" thickBot="1">
      <c r="A149" s="15">
        <v>17</v>
      </c>
      <c r="B149" s="16">
        <v>423</v>
      </c>
      <c r="C149" s="17" t="str">
        <f>IF(B149="","",VLOOKUP(B149,'[1]ATLETAS '!$A$1:$F$556,2,0))</f>
        <v>Dinis Agostinho Amorim</v>
      </c>
      <c r="D149" s="18" t="str">
        <f>IF(B149="","",VLOOKUP(B149,'[1]ATLETAS '!$A$1:$F$556,3,0))</f>
        <v>Iniciado</v>
      </c>
      <c r="E149" s="17" t="str">
        <f>IF(B149="","",VLOOKUP(B149,'[1]ATLETAS '!$A$1:$F$556,5,0))</f>
        <v>AE Ponte da Barca</v>
      </c>
      <c r="F149" s="18">
        <f>IF(B149="","",VLOOKUP(B149,'[1]ATLETAS '!$A$1:$F$29011,4,0))</f>
        <v>1575523495</v>
      </c>
      <c r="G149" s="23"/>
      <c r="H149" s="18">
        <v>4</v>
      </c>
    </row>
    <row r="150" spans="1:8" s="3" customFormat="1" ht="18" customHeight="1" thickBot="1">
      <c r="A150" s="15">
        <v>18</v>
      </c>
      <c r="B150" s="16">
        <v>465</v>
      </c>
      <c r="C150" s="17" t="str">
        <f>IF(B150="","",VLOOKUP(B150,'[1]ATLETAS '!$A$1:$F$556,2,0))</f>
        <v>Paulo Alexandre Matos</v>
      </c>
      <c r="D150" s="18" t="str">
        <f>IF(B150="","",VLOOKUP(B150,'[1]ATLETAS '!$A$1:$F$556,3,0))</f>
        <v>Iniciado</v>
      </c>
      <c r="E150" s="17" t="str">
        <f>IF(B150="","",VLOOKUP(B150,'[1]ATLETAS '!$A$1:$F$556,5,0))</f>
        <v>AE Arcozelo, Ponte de Lima</v>
      </c>
      <c r="F150" s="18">
        <f>IF(B150="","",VLOOKUP(B150,'[1]ATLETAS '!$A$1:$F$29011,4,0))</f>
        <v>30152797</v>
      </c>
      <c r="G150" s="23"/>
      <c r="H150" s="18">
        <v>3</v>
      </c>
    </row>
    <row r="151" spans="1:8" s="3" customFormat="1" ht="18" customHeight="1" thickBot="1">
      <c r="A151" s="15">
        <v>19</v>
      </c>
      <c r="B151" s="16">
        <v>462</v>
      </c>
      <c r="C151" s="17" t="str">
        <f>IF(B151="","",VLOOKUP(B151,'[1]ATLETAS '!$A$1:$F$556,2,0))</f>
        <v>Miguel Barbosa Gomes</v>
      </c>
      <c r="D151" s="18" t="str">
        <f>IF(B151="","",VLOOKUP(B151,'[1]ATLETAS '!$A$1:$F$556,3,0))</f>
        <v>Iniciado</v>
      </c>
      <c r="E151" s="17" t="str">
        <f>IF(B151="","",VLOOKUP(B151,'[1]ATLETAS '!$A$1:$F$556,5,0))</f>
        <v>AE Ponte da Barca</v>
      </c>
      <c r="F151" s="18">
        <f>IF(B151="","",VLOOKUP(B151,'[1]ATLETAS '!$A$1:$F$29011,4,0))</f>
        <v>303240377</v>
      </c>
      <c r="G151" s="23"/>
      <c r="H151" s="18">
        <v>2</v>
      </c>
    </row>
    <row r="152" spans="1:8" s="3" customFormat="1" ht="18" customHeight="1" thickBot="1">
      <c r="A152" s="15">
        <v>20</v>
      </c>
      <c r="B152" s="16">
        <v>415</v>
      </c>
      <c r="C152" s="17" t="str">
        <f>IF(B152="","",VLOOKUP(B152,'[1]ATLETAS '!$A$1:$F$556,2,0))</f>
        <v>André Manuel Teixeira</v>
      </c>
      <c r="D152" s="18" t="str">
        <f>IF(B152="","",VLOOKUP(B152,'[1]ATLETAS '!$A$1:$F$556,3,0))</f>
        <v>Iniciado</v>
      </c>
      <c r="E152" s="17" t="str">
        <f>IF(B152="","",VLOOKUP(B152,'[1]ATLETAS '!$A$1:$F$556,5,0))</f>
        <v>EB de Lagares, Felgueiras - Equipa A</v>
      </c>
      <c r="F152" s="18">
        <f>IF(B152="","",VLOOKUP(B152,'[1]ATLETAS '!$A$1:$F$29011,4,0))</f>
        <v>300774753</v>
      </c>
      <c r="G152" s="23"/>
      <c r="H152" s="18">
        <v>1</v>
      </c>
    </row>
    <row r="153" spans="1:8" s="3" customFormat="1" ht="18" customHeight="1" thickBot="1">
      <c r="A153" s="15">
        <v>21</v>
      </c>
      <c r="B153" s="16">
        <v>496</v>
      </c>
      <c r="C153" s="17" t="str">
        <f>IF(B153="","",VLOOKUP(B153,'[1]ATLETAS '!$A$1:$F$556,2,0))</f>
        <v>João Manuel Figueiredo</v>
      </c>
      <c r="D153" s="18" t="str">
        <f>IF(B153="","",VLOOKUP(B153,'[1]ATLETAS '!$A$1:$F$556,3,0))</f>
        <v>Iniciado</v>
      </c>
      <c r="E153" s="17" t="str">
        <f>IF(B153="","",VLOOKUP(B153,'[1]ATLETAS '!$A$1:$F$556,5,0))</f>
        <v>ES Santos Simões, Guimarães</v>
      </c>
      <c r="F153" s="18">
        <f>IF(B153="","",VLOOKUP(B153,'[1]ATLETAS '!$A$1:$F$29011,4,0))</f>
        <v>15442294</v>
      </c>
      <c r="G153" s="23"/>
      <c r="H153" s="18">
        <v>1</v>
      </c>
    </row>
    <row r="154" spans="1:8" s="3" customFormat="1" ht="18" customHeight="1" thickBot="1">
      <c r="A154" s="15">
        <v>22</v>
      </c>
      <c r="B154" s="16">
        <v>436</v>
      </c>
      <c r="C154" s="17" t="str">
        <f>IF(B154="","",VLOOKUP(B154,'[1]ATLETAS '!$A$1:$F$556,2,0))</f>
        <v>Helder Pinho</v>
      </c>
      <c r="D154" s="18" t="str">
        <f>IF(B154="","",VLOOKUP(B154,'[1]ATLETAS '!$A$1:$F$556,3,0))</f>
        <v>Iniciado</v>
      </c>
      <c r="E154" s="17" t="str">
        <f>IF(B154="","",VLOOKUP(B154,'[1]ATLETAS '!$A$1:$F$556,5,0))</f>
        <v>ES Augusto Gomes, Matosinhos</v>
      </c>
      <c r="F154" s="18">
        <f>IF(B154="","",VLOOKUP(B154,'[1]ATLETAS '!$A$1:$F$29011,4,0))</f>
        <v>15363874</v>
      </c>
      <c r="G154" s="23"/>
      <c r="H154" s="18">
        <f t="shared" ref="H154:H161" si="2">IF(B154="","",1)</f>
        <v>1</v>
      </c>
    </row>
    <row r="155" spans="1:8" s="3" customFormat="1" ht="18" customHeight="1" thickBot="1">
      <c r="A155" s="15">
        <v>23</v>
      </c>
      <c r="B155" s="16">
        <v>464</v>
      </c>
      <c r="C155" s="17" t="str">
        <f>IF(B155="","",VLOOKUP(B155,'[1]ATLETAS '!$A$1:$F$556,2,0))</f>
        <v>Miguel Fernandes</v>
      </c>
      <c r="D155" s="18" t="str">
        <f>IF(B155="","",VLOOKUP(B155,'[1]ATLETAS '!$A$1:$F$556,3,0))</f>
        <v>Iniciado</v>
      </c>
      <c r="E155" s="17" t="str">
        <f>IF(B155="","",VLOOKUP(B155,'[1]ATLETAS '!$A$1:$F$556,5,0))</f>
        <v>ES de Valongo</v>
      </c>
      <c r="F155" s="18">
        <f>IF(B155="","",VLOOKUP(B155,'[1]ATLETAS '!$A$1:$F$29011,4,0))</f>
        <v>308609689</v>
      </c>
      <c r="G155" s="23"/>
      <c r="H155" s="18">
        <f t="shared" si="2"/>
        <v>1</v>
      </c>
    </row>
    <row r="156" spans="1:8" s="3" customFormat="1" ht="18" customHeight="1" thickBot="1">
      <c r="A156" s="15">
        <v>24</v>
      </c>
      <c r="B156" s="16">
        <v>472</v>
      </c>
      <c r="C156" s="17" t="str">
        <f>IF(B156="","",VLOOKUP(B156,'[1]ATLETAS '!$A$1:$F$556,2,0))</f>
        <v>Roberto Manuel Lima Martins</v>
      </c>
      <c r="D156" s="18" t="str">
        <f>IF(B156="","",VLOOKUP(B156,'[1]ATLETAS '!$A$1:$F$556,3,0))</f>
        <v>Iniciado</v>
      </c>
      <c r="E156" s="17" t="str">
        <f>IF(B156="","",VLOOKUP(B156,'[1]ATLETAS '!$A$1:$F$556,5,0))</f>
        <v>EB de Eiriz, Paços de Ferreira - Equipa B</v>
      </c>
      <c r="F156" s="18">
        <f>IF(B156="","",VLOOKUP(B156,'[1]ATLETAS '!$A$1:$F$29011,4,0))</f>
        <v>306227843</v>
      </c>
      <c r="G156" s="23"/>
      <c r="H156" s="18">
        <f t="shared" si="2"/>
        <v>1</v>
      </c>
    </row>
    <row r="157" spans="1:8" s="3" customFormat="1" ht="18" customHeight="1" thickBot="1">
      <c r="A157" s="15">
        <v>25</v>
      </c>
      <c r="B157" s="16">
        <v>478</v>
      </c>
      <c r="C157" s="17" t="str">
        <f>IF(B157="","",VLOOKUP(B157,'[1]ATLETAS '!$A$1:$F$556,2,0))</f>
        <v>Rui Pedro Barros Carvalho</v>
      </c>
      <c r="D157" s="18" t="str">
        <f>IF(B157="","",VLOOKUP(B157,'[1]ATLETAS '!$A$1:$F$556,3,0))</f>
        <v>Iniciado</v>
      </c>
      <c r="E157" s="17" t="str">
        <f>IF(B157="","",VLOOKUP(B157,'[1]ATLETAS '!$A$1:$F$556,5,0))</f>
        <v>ES D. Sancho I, V. N. Famalicão</v>
      </c>
      <c r="F157" s="18" t="str">
        <f>IF(B157="","",VLOOKUP(B157,'[1]ATLETAS '!$A$1:$F$29011,4,0))</f>
        <v>30283614 4ZZ0</v>
      </c>
      <c r="G157" s="23"/>
      <c r="H157" s="18">
        <f t="shared" si="2"/>
        <v>1</v>
      </c>
    </row>
    <row r="158" spans="1:8" s="3" customFormat="1" ht="18" customHeight="1" thickBot="1">
      <c r="A158" s="15">
        <v>26</v>
      </c>
      <c r="B158" s="16">
        <v>437</v>
      </c>
      <c r="C158" s="17" t="str">
        <f>IF(B158="","",VLOOKUP(B158,'[1]ATLETAS '!$A$1:$F$556,2,0))</f>
        <v>Henrique Lopes</v>
      </c>
      <c r="D158" s="18" t="str">
        <f>IF(B158="","",VLOOKUP(B158,'[1]ATLETAS '!$A$1:$F$556,3,0))</f>
        <v>Iniciado</v>
      </c>
      <c r="E158" s="17" t="str">
        <f>IF(B158="","",VLOOKUP(B158,'[1]ATLETAS '!$A$1:$F$556,5,0))</f>
        <v>EB Padre Joaquim Flores, Revelhe, Fafe B</v>
      </c>
      <c r="F158" s="18">
        <f>IF(B158="","",VLOOKUP(B158,'[1]ATLETAS '!$A$1:$F$29011,4,0))</f>
        <v>30681109</v>
      </c>
      <c r="G158" s="23"/>
      <c r="H158" s="18">
        <f t="shared" si="2"/>
        <v>1</v>
      </c>
    </row>
    <row r="159" spans="1:8" s="3" customFormat="1" ht="18" customHeight="1" thickBot="1">
      <c r="A159" s="15">
        <v>27</v>
      </c>
      <c r="B159" s="16">
        <v>468</v>
      </c>
      <c r="C159" s="17" t="str">
        <f>IF(B159="","",VLOOKUP(B159,'[1]ATLETAS '!$A$1:$F$556,2,0))</f>
        <v>Pedro Dinis Oliveira</v>
      </c>
      <c r="D159" s="18" t="str">
        <f>IF(B159="","",VLOOKUP(B159,'[1]ATLETAS '!$A$1:$F$556,3,0))</f>
        <v>Iniciado</v>
      </c>
      <c r="E159" s="17" t="str">
        <f>IF(B159="","",VLOOKUP(B159,'[1]ATLETAS '!$A$1:$F$556,5,0))</f>
        <v>EB Maria Pais Ribeiro - A Ribeirinha, Macieira, Vila do Conde - Equipa B</v>
      </c>
      <c r="F159" s="18">
        <f>IF(B159="","",VLOOKUP(B159,'[1]ATLETAS '!$A$1:$F$29011,4,0))</f>
        <v>145197263</v>
      </c>
      <c r="G159" s="23"/>
      <c r="H159" s="18">
        <f t="shared" si="2"/>
        <v>1</v>
      </c>
    </row>
    <row r="160" spans="1:8" s="3" customFormat="1" ht="18" customHeight="1" thickBot="1">
      <c r="A160" s="15">
        <v>28</v>
      </c>
      <c r="B160" s="16">
        <v>467</v>
      </c>
      <c r="C160" s="17" t="str">
        <f>IF(B160="","",VLOOKUP(B160,'[1]ATLETAS '!$A$1:$F$556,2,0))</f>
        <v>Pedro Alexandre Gomes</v>
      </c>
      <c r="D160" s="18" t="str">
        <f>IF(B160="","",VLOOKUP(B160,'[1]ATLETAS '!$A$1:$F$556,3,0))</f>
        <v>Iniciado</v>
      </c>
      <c r="E160" s="17" t="str">
        <f>IF(B160="","",VLOOKUP(B160,'[1]ATLETAS '!$A$1:$F$556,5,0))</f>
        <v>EB de Eiriz, Paços de Ferreira - Equipa A</v>
      </c>
      <c r="F160" s="18">
        <f>IF(B160="","",VLOOKUP(B160,'[1]ATLETAS '!$A$1:$F$29011,4,0))</f>
        <v>30678880</v>
      </c>
      <c r="G160" s="23"/>
      <c r="H160" s="18">
        <f t="shared" si="2"/>
        <v>1</v>
      </c>
    </row>
    <row r="161" spans="1:8" s="3" customFormat="1" ht="18" customHeight="1" thickBot="1">
      <c r="A161" s="15">
        <v>29</v>
      </c>
      <c r="B161" s="16">
        <v>419</v>
      </c>
      <c r="C161" s="17" t="str">
        <f>IF(B161="","",VLOOKUP(B161,'[1]ATLETAS '!$A$1:$F$556,2,0))</f>
        <v>Carlos Miguel Abreu</v>
      </c>
      <c r="D161" s="18" t="str">
        <f>IF(B161="","",VLOOKUP(B161,'[1]ATLETAS '!$A$1:$F$556,3,0))</f>
        <v>Iniciado</v>
      </c>
      <c r="E161" s="17" t="str">
        <f>IF(B161="","",VLOOKUP(B161,'[1]ATLETAS '!$A$1:$F$556,5,0))</f>
        <v>EB de Arões - Santa Cristina, Fafe A</v>
      </c>
      <c r="F161" s="18">
        <f>IF(B161="","",VLOOKUP(B161,'[1]ATLETAS '!$A$1:$F$29011,4,0))</f>
        <v>15357023</v>
      </c>
      <c r="G161" s="23"/>
      <c r="H161" s="18">
        <f t="shared" si="2"/>
        <v>1</v>
      </c>
    </row>
    <row r="162" spans="1:8" s="3" customFormat="1" ht="18" customHeight="1" thickBot="1">
      <c r="A162" s="15">
        <v>30</v>
      </c>
      <c r="B162" s="16">
        <v>414</v>
      </c>
      <c r="C162" s="17" t="str">
        <f>IF(B162="","",VLOOKUP(B162,'[1]ATLETAS '!$A$1:$F$556,2,0))</f>
        <v>André Fernandes Nogueira</v>
      </c>
      <c r="D162" s="18" t="str">
        <f>IF(B162="","",VLOOKUP(B162,'[1]ATLETAS '!$A$1:$F$556,3,0))</f>
        <v>Iniciado</v>
      </c>
      <c r="E162" s="17" t="str">
        <f>IF(B162="","",VLOOKUP(B162,'[1]ATLETAS '!$A$1:$F$556,5,0))</f>
        <v>EB de Arões - Santa Cristina, Fafe A</v>
      </c>
      <c r="F162" s="18">
        <f>IF(B162="","",VLOOKUP(B162,'[1]ATLETAS '!$A$1:$F$29011,4,0))</f>
        <v>30564027</v>
      </c>
      <c r="G162" s="23"/>
      <c r="H162" s="18" t="s">
        <v>23</v>
      </c>
    </row>
    <row r="163" spans="1:8" s="3" customFormat="1" ht="18" customHeight="1" thickBot="1">
      <c r="A163" s="15">
        <v>31</v>
      </c>
      <c r="B163" s="16">
        <v>474</v>
      </c>
      <c r="C163" s="17" t="str">
        <f>IF(B163="","",VLOOKUP(B163,'[1]ATLETAS '!$A$1:$F$556,2,0))</f>
        <v>Ruben Daniel Gomes</v>
      </c>
      <c r="D163" s="18" t="str">
        <f>IF(B163="","",VLOOKUP(B163,'[1]ATLETAS '!$A$1:$F$556,3,0))</f>
        <v>Iniciado</v>
      </c>
      <c r="E163" s="17" t="str">
        <f>IF(B163="","",VLOOKUP(B163,'[1]ATLETAS '!$A$1:$F$556,5,0))</f>
        <v>EB de Arões - Santa Cristina, Fafe B</v>
      </c>
      <c r="F163" s="18">
        <f>IF(B163="","",VLOOKUP(B163,'[1]ATLETAS '!$A$1:$F$29011,4,0))</f>
        <v>15138601</v>
      </c>
      <c r="G163" s="23"/>
      <c r="H163" s="18">
        <f t="shared" ref="H163:H178" si="3">IF(B163="","",1)</f>
        <v>1</v>
      </c>
    </row>
    <row r="164" spans="1:8" s="3" customFormat="1" ht="18" customHeight="1" thickBot="1">
      <c r="A164" s="15">
        <v>32</v>
      </c>
      <c r="B164" s="16">
        <v>458</v>
      </c>
      <c r="C164" s="17" t="str">
        <f>IF(B164="","",VLOOKUP(B164,'[1]ATLETAS '!$A$1:$F$556,2,0))</f>
        <v>Marco João Rodrigues</v>
      </c>
      <c r="D164" s="18" t="str">
        <f>IF(B164="","",VLOOKUP(B164,'[1]ATLETAS '!$A$1:$F$556,3,0))</f>
        <v>Iniciado</v>
      </c>
      <c r="E164" s="17" t="str">
        <f>IF(B164="","",VLOOKUP(B164,'[1]ATLETAS '!$A$1:$F$556,5,0))</f>
        <v>EB de Arões - Santa Cristina, Fafe B</v>
      </c>
      <c r="F164" s="18">
        <f>IF(B164="","",VLOOKUP(B164,'[1]ATLETAS '!$A$1:$F$29011,4,0))</f>
        <v>30194065</v>
      </c>
      <c r="G164" s="23"/>
      <c r="H164" s="18">
        <f t="shared" si="3"/>
        <v>1</v>
      </c>
    </row>
    <row r="165" spans="1:8" s="3" customFormat="1" ht="18" customHeight="1" thickBot="1">
      <c r="A165" s="15">
        <v>33</v>
      </c>
      <c r="B165" s="16">
        <v>442</v>
      </c>
      <c r="C165" s="17" t="str">
        <f>IF(B165="","",VLOOKUP(B165,'[1]ATLETAS '!$A$1:$F$556,2,0))</f>
        <v>João Carlos Ribeiro</v>
      </c>
      <c r="D165" s="18" t="str">
        <f>IF(B165="","",VLOOKUP(B165,'[1]ATLETAS '!$A$1:$F$556,3,0))</f>
        <v>Iniciado</v>
      </c>
      <c r="E165" s="17" t="str">
        <f>IF(B165="","",VLOOKUP(B165,'[1]ATLETAS '!$A$1:$F$556,5,0))</f>
        <v>ES de Castêlo da Maia, Maia</v>
      </c>
      <c r="F165" s="18">
        <f>IF(B165="","",VLOOKUP(B165,'[1]ATLETAS '!$A$1:$F$29011,4,0))</f>
        <v>30712258</v>
      </c>
      <c r="G165" s="23"/>
      <c r="H165" s="18">
        <f t="shared" si="3"/>
        <v>1</v>
      </c>
    </row>
    <row r="166" spans="1:8" s="3" customFormat="1" ht="18" customHeight="1" thickBot="1">
      <c r="A166" s="15">
        <v>34</v>
      </c>
      <c r="B166" s="16">
        <v>431</v>
      </c>
      <c r="C166" s="17" t="str">
        <f>IF(B166="","",VLOOKUP(B166,'[1]ATLETAS '!$A$1:$F$556,2,0))</f>
        <v>Filipe Sousa</v>
      </c>
      <c r="D166" s="18" t="str">
        <f>IF(B166="","",VLOOKUP(B166,'[1]ATLETAS '!$A$1:$F$556,3,0))</f>
        <v>Iniciado</v>
      </c>
      <c r="E166" s="17" t="str">
        <f>IF(B166="","",VLOOKUP(B166,'[1]ATLETAS '!$A$1:$F$556,5,0))</f>
        <v>EBS do Levante da Maia, Nogueira da Maia, Maia</v>
      </c>
      <c r="F166" s="18" t="str">
        <f>IF(B166="","",VLOOKUP(B166,'[1]ATLETAS '!$A$1:$F$29011,4,0))</f>
        <v>154548340ZZ8</v>
      </c>
      <c r="G166" s="23" t="s">
        <v>14</v>
      </c>
      <c r="H166" s="18">
        <f t="shared" si="3"/>
        <v>1</v>
      </c>
    </row>
    <row r="167" spans="1:8" s="3" customFormat="1" ht="18" customHeight="1" thickBot="1">
      <c r="A167" s="15">
        <v>35</v>
      </c>
      <c r="B167" s="16">
        <v>473</v>
      </c>
      <c r="C167" s="17" t="str">
        <f>IF(B167="","",VLOOKUP(B167,'[1]ATLETAS '!$A$1:$F$556,2,0))</f>
        <v>Rodrigo Carvalho</v>
      </c>
      <c r="D167" s="18" t="str">
        <f>IF(B167="","",VLOOKUP(B167,'[1]ATLETAS '!$A$1:$F$556,3,0))</f>
        <v>Iniciado</v>
      </c>
      <c r="E167" s="17" t="str">
        <f>IF(B167="","",VLOOKUP(B167,'[1]ATLETAS '!$A$1:$F$556,5,0))</f>
        <v>ES Augusto Gomes, Matosinhos</v>
      </c>
      <c r="F167" s="18">
        <f>IF(B167="","",VLOOKUP(B167,'[1]ATLETAS '!$A$1:$F$29011,4,0))</f>
        <v>15345623</v>
      </c>
      <c r="G167" s="23" t="s">
        <v>14</v>
      </c>
      <c r="H167" s="18">
        <f t="shared" si="3"/>
        <v>1</v>
      </c>
    </row>
    <row r="168" spans="1:8" s="3" customFormat="1" ht="18" customHeight="1" thickBot="1">
      <c r="A168" s="15">
        <v>36</v>
      </c>
      <c r="B168" s="16">
        <v>480</v>
      </c>
      <c r="C168" s="17" t="str">
        <f>IF(B168="","",VLOOKUP(B168,'[1]ATLETAS '!$A$1:$F$556,2,0))</f>
        <v>Silvério Manuel Carneiro</v>
      </c>
      <c r="D168" s="18" t="str">
        <f>IF(B168="","",VLOOKUP(B168,'[1]ATLETAS '!$A$1:$F$556,3,0))</f>
        <v>Iniciado</v>
      </c>
      <c r="E168" s="17" t="str">
        <f>IF(B168="","",VLOOKUP(B168,'[1]ATLETAS '!$A$1:$F$556,5,0))</f>
        <v>ES de Marco de Canaveses</v>
      </c>
      <c r="F168" s="18">
        <f>IF(B168="","",VLOOKUP(B168,'[1]ATLETAS '!$A$1:$F$29011,4,0))</f>
        <v>30258066</v>
      </c>
      <c r="G168" s="23" t="s">
        <v>14</v>
      </c>
      <c r="H168" s="18">
        <f t="shared" si="3"/>
        <v>1</v>
      </c>
    </row>
    <row r="169" spans="1:8" s="3" customFormat="1" ht="18" customHeight="1" thickBot="1">
      <c r="A169" s="15">
        <v>37</v>
      </c>
      <c r="B169" s="16">
        <v>428</v>
      </c>
      <c r="C169" s="17" t="str">
        <f>IF(B169="","",VLOOKUP(B169,'[1]ATLETAS '!$A$1:$F$556,2,0))</f>
        <v>Diogo Rodrigues</v>
      </c>
      <c r="D169" s="18" t="str">
        <f>IF(B169="","",VLOOKUP(B169,'[1]ATLETAS '!$A$1:$F$556,3,0))</f>
        <v>Iniciado</v>
      </c>
      <c r="E169" s="17" t="str">
        <f>IF(B169="","",VLOOKUP(B169,'[1]ATLETAS '!$A$1:$F$556,5,0))</f>
        <v>EBS do Levante da Maia, Nogueira da Maia, Maia</v>
      </c>
      <c r="F169" s="18" t="str">
        <f>IF(B169="","",VLOOKUP(B169,'[1]ATLETAS '!$A$1:$F$29011,4,0))</f>
        <v>303814012ZZ3</v>
      </c>
      <c r="G169" s="23" t="s">
        <v>14</v>
      </c>
      <c r="H169" s="18">
        <f t="shared" si="3"/>
        <v>1</v>
      </c>
    </row>
    <row r="170" spans="1:8" s="3" customFormat="1" ht="18" customHeight="1" thickBot="1">
      <c r="A170" s="15">
        <v>38</v>
      </c>
      <c r="B170" s="16">
        <v>492</v>
      </c>
      <c r="C170" s="17" t="str">
        <f>IF(B170="","",VLOOKUP(B170,'[1]ATLETAS '!$A$1:$F$556,2,0))</f>
        <v>Diogo Filipe Coelho</v>
      </c>
      <c r="D170" s="18" t="str">
        <f>IF(B170="","",VLOOKUP(B170,'[1]ATLETAS '!$A$1:$F$556,3,0))</f>
        <v>Iniciado</v>
      </c>
      <c r="E170" s="17" t="str">
        <f>IF(B170="","",VLOOKUP(B170,'[1]ATLETAS '!$A$1:$F$556,5,0))</f>
        <v>EB São Lourenço, Ermesinde, Valongo</v>
      </c>
      <c r="F170" s="18">
        <f>IF(B170="","",VLOOKUP(B170,'[1]ATLETAS '!$A$1:$F$29011,4,0))</f>
        <v>30674716</v>
      </c>
      <c r="G170" s="23" t="s">
        <v>14</v>
      </c>
      <c r="H170" s="18">
        <f t="shared" si="3"/>
        <v>1</v>
      </c>
    </row>
    <row r="171" spans="1:8" s="3" customFormat="1" ht="18" customHeight="1" thickBot="1">
      <c r="A171" s="15">
        <v>39</v>
      </c>
      <c r="B171" s="16">
        <v>475</v>
      </c>
      <c r="C171" s="17" t="str">
        <f>IF(B171="","",VLOOKUP(B171,'[1]ATLETAS '!$A$1:$F$556,2,0))</f>
        <v>Rui Filipe Mendes</v>
      </c>
      <c r="D171" s="18" t="str">
        <f>IF(B171="","",VLOOKUP(B171,'[1]ATLETAS '!$A$1:$F$556,3,0))</f>
        <v>Iniciado</v>
      </c>
      <c r="E171" s="17" t="str">
        <f>IF(B171="","",VLOOKUP(B171,'[1]ATLETAS '!$A$1:$F$556,5,0))</f>
        <v>EB de Lagares, Felgueiras - Equipa A</v>
      </c>
      <c r="F171" s="18">
        <f>IF(B171="","",VLOOKUP(B171,'[1]ATLETAS '!$A$1:$F$29011,4,0))</f>
        <v>157616681</v>
      </c>
      <c r="G171" s="23" t="s">
        <v>14</v>
      </c>
      <c r="H171" s="18">
        <f t="shared" si="3"/>
        <v>1</v>
      </c>
    </row>
    <row r="172" spans="1:8" s="3" customFormat="1" ht="18" customHeight="1" thickBot="1">
      <c r="A172" s="15">
        <v>40</v>
      </c>
      <c r="B172" s="16">
        <v>485</v>
      </c>
      <c r="C172" s="17" t="str">
        <f>IF(B172="","",VLOOKUP(B172,'[1]ATLETAS '!$A$1:$F$556,2,0))</f>
        <v>Tiago Gomes</v>
      </c>
      <c r="D172" s="18" t="str">
        <f>IF(B172="","",VLOOKUP(B172,'[1]ATLETAS '!$A$1:$F$556,3,0))</f>
        <v>Iniciado</v>
      </c>
      <c r="E172" s="17" t="str">
        <f>IF(B172="","",VLOOKUP(B172,'[1]ATLETAS '!$A$1:$F$556,5,0))</f>
        <v>EBS do Levante da Maia, Nogueira da Maia, Maia</v>
      </c>
      <c r="F172" s="18" t="str">
        <f>IF(B172="","",VLOOKUP(B172,'[1]ATLETAS '!$A$1:$F$29011,4,0))</f>
        <v>154930288ZZ5</v>
      </c>
      <c r="G172" s="23" t="s">
        <v>14</v>
      </c>
      <c r="H172" s="18">
        <f t="shared" si="3"/>
        <v>1</v>
      </c>
    </row>
    <row r="173" spans="1:8" s="3" customFormat="1" ht="18" customHeight="1" thickBot="1">
      <c r="A173" s="15">
        <v>41</v>
      </c>
      <c r="B173" s="16">
        <v>460</v>
      </c>
      <c r="C173" s="17" t="str">
        <f>IF(B173="","",VLOOKUP(B173,'[1]ATLETAS '!$A$1:$F$556,2,0))</f>
        <v>Maurício Daniel Pereira</v>
      </c>
      <c r="D173" s="18" t="str">
        <f>IF(B173="","",VLOOKUP(B173,'[1]ATLETAS '!$A$1:$F$556,3,0))</f>
        <v>Iniciado</v>
      </c>
      <c r="E173" s="17" t="str">
        <f>IF(B173="","",VLOOKUP(B173,'[1]ATLETAS '!$A$1:$F$556,5,0))</f>
        <v>EB de Lagares, Felgueiras - Equipa A</v>
      </c>
      <c r="F173" s="18">
        <f>IF(B173="","",VLOOKUP(B173,'[1]ATLETAS '!$A$1:$F$29011,4,0))</f>
        <v>15750577</v>
      </c>
      <c r="G173" s="23" t="s">
        <v>14</v>
      </c>
      <c r="H173" s="18">
        <f t="shared" si="3"/>
        <v>1</v>
      </c>
    </row>
    <row r="174" spans="1:8" s="3" customFormat="1" ht="18" customHeight="1" thickBot="1">
      <c r="A174" s="15">
        <v>42</v>
      </c>
      <c r="B174" s="16">
        <v>457</v>
      </c>
      <c r="C174" s="17" t="str">
        <f>IF(B174="","",VLOOKUP(B174,'[1]ATLETAS '!$A$1:$F$556,2,0))</f>
        <v>Manuel Gomes</v>
      </c>
      <c r="D174" s="18" t="str">
        <f>IF(B174="","",VLOOKUP(B174,'[1]ATLETAS '!$A$1:$F$556,3,0))</f>
        <v>Iniciado</v>
      </c>
      <c r="E174" s="17" t="str">
        <f>IF(B174="","",VLOOKUP(B174,'[1]ATLETAS '!$A$1:$F$556,5,0))</f>
        <v>EB de Eiriz, Paços de Ferreira - Equipa A</v>
      </c>
      <c r="F174" s="18">
        <f>IF(B174="","",VLOOKUP(B174,'[1]ATLETAS '!$A$1:$F$29011,4,0))</f>
        <v>300686234</v>
      </c>
      <c r="G174" s="23" t="s">
        <v>14</v>
      </c>
      <c r="H174" s="18">
        <f t="shared" si="3"/>
        <v>1</v>
      </c>
    </row>
    <row r="175" spans="1:8" s="3" customFormat="1" ht="18" customHeight="1" thickBot="1">
      <c r="A175" s="15">
        <v>43</v>
      </c>
      <c r="B175" s="16">
        <v>435</v>
      </c>
      <c r="C175" s="17" t="str">
        <f>IF(B175="","",VLOOKUP(B175,'[1]ATLETAS '!$A$1:$F$556,2,0))</f>
        <v>Gonçalo Campos Ferreira</v>
      </c>
      <c r="D175" s="18" t="str">
        <f>IF(B175="","",VLOOKUP(B175,'[1]ATLETAS '!$A$1:$F$556,3,0))</f>
        <v>Iniciado</v>
      </c>
      <c r="E175" s="17" t="str">
        <f>IF(B175="","",VLOOKUP(B175,'[1]ATLETAS '!$A$1:$F$556,5,0))</f>
        <v>ES de Castêlo da Maia, Maia</v>
      </c>
      <c r="F175" s="18">
        <f>IF(B175="","",VLOOKUP(B175,'[1]ATLETAS '!$A$1:$F$29011,4,0))</f>
        <v>15361392</v>
      </c>
      <c r="G175" s="23" t="s">
        <v>14</v>
      </c>
      <c r="H175" s="18">
        <f t="shared" si="3"/>
        <v>1</v>
      </c>
    </row>
    <row r="176" spans="1:8" s="3" customFormat="1" ht="18" customHeight="1" thickBot="1">
      <c r="A176" s="15">
        <v>44</v>
      </c>
      <c r="B176" s="16">
        <v>491</v>
      </c>
      <c r="C176" s="17" t="str">
        <f>IF(B176="","",VLOOKUP(B176,'[1]ATLETAS '!$A$1:$F$556,2,0))</f>
        <v>Frederico Dias dos Santos</v>
      </c>
      <c r="D176" s="18" t="str">
        <f>IF(B176="","",VLOOKUP(B176,'[1]ATLETAS '!$A$1:$F$556,3,0))</f>
        <v>Iniciado</v>
      </c>
      <c r="E176" s="17" t="str">
        <f>IF(B176="","",VLOOKUP(B176,'[1]ATLETAS '!$A$1:$F$556,5,0))</f>
        <v>EB de Eiriz, Paços de Ferreira - Equipa A</v>
      </c>
      <c r="F176" s="18">
        <f>IF(B176="","",VLOOKUP(B176,'[1]ATLETAS '!$A$1:$F$29011,4,0))</f>
        <v>304643904</v>
      </c>
      <c r="G176" s="23" t="s">
        <v>14</v>
      </c>
      <c r="H176" s="18">
        <f t="shared" si="3"/>
        <v>1</v>
      </c>
    </row>
    <row r="177" spans="1:8" s="3" customFormat="1" ht="18" customHeight="1" thickBot="1">
      <c r="A177" s="15">
        <v>45</v>
      </c>
      <c r="B177" s="16">
        <v>424</v>
      </c>
      <c r="C177" s="17" t="str">
        <f>IF(B177="","",VLOOKUP(B177,'[1]ATLETAS '!$A$1:$F$556,2,0))</f>
        <v>Diogo Ferreira</v>
      </c>
      <c r="D177" s="18" t="str">
        <f>IF(B177="","",VLOOKUP(B177,'[1]ATLETAS '!$A$1:$F$556,3,0))</f>
        <v>Iniciado</v>
      </c>
      <c r="E177" s="17" t="str">
        <f>IF(B177="","",VLOOKUP(B177,'[1]ATLETAS '!$A$1:$F$556,5,0))</f>
        <v>ES Augusto Gomes, Matosinhos</v>
      </c>
      <c r="F177" s="18" t="str">
        <f>IF(B177="","",VLOOKUP(B177,'[1]ATLETAS '!$A$1:$F$29011,4,0))</f>
        <v>157924009ZZ6</v>
      </c>
      <c r="G177" s="23" t="s">
        <v>14</v>
      </c>
      <c r="H177" s="18">
        <f t="shared" si="3"/>
        <v>1</v>
      </c>
    </row>
    <row r="178" spans="1:8" s="3" customFormat="1" ht="18" customHeight="1" thickBot="1">
      <c r="A178" s="15">
        <v>46</v>
      </c>
      <c r="B178" s="16">
        <v>438</v>
      </c>
      <c r="C178" s="17" t="str">
        <f>IF(B178="","",VLOOKUP(B178,'[1]ATLETAS '!$A$1:$F$556,2,0))</f>
        <v>Henrique Maia</v>
      </c>
      <c r="D178" s="18" t="str">
        <f>IF(B178="","",VLOOKUP(B178,'[1]ATLETAS '!$A$1:$F$556,3,0))</f>
        <v>Iniciado</v>
      </c>
      <c r="E178" s="17" t="str">
        <f>IF(B178="","",VLOOKUP(B178,'[1]ATLETAS '!$A$1:$F$556,5,0))</f>
        <v>ES Augusto Gomes, Matosinhos</v>
      </c>
      <c r="F178" s="18">
        <f>IF(B178="","",VLOOKUP(B178,'[1]ATLETAS '!$A$1:$F$29011,4,0))</f>
        <v>15365331</v>
      </c>
      <c r="G178" s="23" t="s">
        <v>21</v>
      </c>
      <c r="H178" s="18">
        <f t="shared" si="3"/>
        <v>1</v>
      </c>
    </row>
    <row r="179" spans="1:8" s="3" customFormat="1" ht="23.25" customHeight="1" thickBot="1">
      <c r="A179" s="10" t="s">
        <v>15</v>
      </c>
      <c r="B179" s="10"/>
      <c r="C179" s="24" t="str">
        <f>([1]DE2015!$C$26)</f>
        <v>DE</v>
      </c>
      <c r="D179" s="10" t="s">
        <v>16</v>
      </c>
      <c r="E179" s="39" t="s">
        <v>32</v>
      </c>
      <c r="F179" s="40"/>
      <c r="G179" s="113">
        <f>([1]DE2015!$C$25)</f>
        <v>42041</v>
      </c>
      <c r="H179" s="113"/>
    </row>
    <row r="180" spans="1:8" s="14" customFormat="1" ht="18" customHeight="1" thickBot="1">
      <c r="A180" s="13" t="s">
        <v>6</v>
      </c>
      <c r="B180" s="13" t="s">
        <v>7</v>
      </c>
      <c r="C180" s="13" t="s">
        <v>8</v>
      </c>
      <c r="D180" s="13" t="s">
        <v>9</v>
      </c>
      <c r="E180" s="13" t="s">
        <v>10</v>
      </c>
      <c r="F180" s="13" t="s">
        <v>11</v>
      </c>
      <c r="G180" s="13" t="s">
        <v>12</v>
      </c>
      <c r="H180" s="13" t="s">
        <v>13</v>
      </c>
    </row>
    <row r="181" spans="1:8" s="3" customFormat="1" ht="18" customHeight="1" thickBot="1">
      <c r="A181" s="22">
        <v>1</v>
      </c>
      <c r="B181" s="16">
        <v>495</v>
      </c>
      <c r="C181" s="17" t="str">
        <f>IF(B181="","",VLOOKUP(B181,'[1]ATLETAS '!$A$1:$F$556,2,0))</f>
        <v xml:space="preserve">Luis Miguel Pereira Francisco </v>
      </c>
      <c r="D181" s="18" t="str">
        <f>IF(B181="","",VLOOKUP(B181,'[1]ATLETAS '!$A$1:$F$556,3,0))</f>
        <v>Iniciado - NEE</v>
      </c>
      <c r="E181" s="17" t="str">
        <f>IF(B181="","",VLOOKUP(B181,'[1]ATLETAS '!$A$1:$F$556,5,0))</f>
        <v>ES Santos Simões, Guimarães</v>
      </c>
      <c r="F181" s="18">
        <f>IF(B181="","",VLOOKUP(B181,'[1]ATLETAS '!$A$1:$F$29011,4,0))</f>
        <v>30165139</v>
      </c>
      <c r="G181" s="19"/>
      <c r="H181" s="18">
        <v>35</v>
      </c>
    </row>
    <row r="182" spans="1:8" s="3" customFormat="1" ht="23.25" customHeight="1" thickBot="1">
      <c r="A182" s="10" t="s">
        <v>15</v>
      </c>
      <c r="B182" s="10"/>
      <c r="C182" s="24" t="str">
        <f>([1]DE2015!$C$26)</f>
        <v>DE</v>
      </c>
      <c r="D182" s="10" t="s">
        <v>16</v>
      </c>
      <c r="E182" s="39" t="s">
        <v>25</v>
      </c>
      <c r="F182" s="40"/>
      <c r="G182" s="113">
        <f>([1]DE2015!$C$25)</f>
        <v>42041</v>
      </c>
      <c r="H182" s="113"/>
    </row>
    <row r="183" spans="1:8" s="14" customFormat="1" ht="18" customHeight="1" thickBot="1">
      <c r="A183" s="13" t="s">
        <v>6</v>
      </c>
      <c r="B183" s="13" t="s">
        <v>7</v>
      </c>
      <c r="C183" s="13" t="s">
        <v>8</v>
      </c>
      <c r="D183" s="13" t="s">
        <v>9</v>
      </c>
      <c r="E183" s="13" t="s">
        <v>10</v>
      </c>
      <c r="F183" s="13" t="s">
        <v>11</v>
      </c>
      <c r="G183" s="13" t="s">
        <v>12</v>
      </c>
      <c r="H183" s="13" t="s">
        <v>13</v>
      </c>
    </row>
    <row r="184" spans="1:8" s="3" customFormat="1" ht="18" customHeight="1" thickBot="1">
      <c r="A184" s="15">
        <v>1</v>
      </c>
      <c r="B184" s="23">
        <v>505</v>
      </c>
      <c r="C184" s="17" t="str">
        <f>IF(B184="","",VLOOKUP(B184,'[1]ATLETAS '!$A$1:$F$556,2,0))</f>
        <v>Jéssica Martins Pinto</v>
      </c>
      <c r="D184" s="18" t="str">
        <f>IF(B184="","",VLOOKUP(B184,'[1]ATLETAS '!$A$1:$F$556,3,0))</f>
        <v>Iniciado</v>
      </c>
      <c r="E184" s="17" t="str">
        <f>IF(B184="","",VLOOKUP(B184,'[1]ATLETAS '!$A$1:$F$556,5,0))</f>
        <v>EB de A Ver-o-Mar, Póvoa de Varzim</v>
      </c>
      <c r="F184" s="18">
        <f>IF(B184="","",VLOOKUP(B184,'[1]ATLETAS '!$A$1:$F$29011,4,0))</f>
        <v>304157791</v>
      </c>
      <c r="G184" s="19"/>
      <c r="H184" s="18">
        <f>IF(B184="","",35)</f>
        <v>35</v>
      </c>
    </row>
    <row r="185" spans="1:8" s="3" customFormat="1" ht="18" customHeight="1" thickBot="1">
      <c r="A185" s="15">
        <v>2</v>
      </c>
      <c r="B185" s="23">
        <v>506</v>
      </c>
      <c r="C185" s="17" t="str">
        <f>IF(B185="","",VLOOKUP(B185,'[1]ATLETAS '!$A$1:$F$556,2,0))</f>
        <v>Joana Paula Pinheiro</v>
      </c>
      <c r="D185" s="18" t="str">
        <f>IF(B185="","",VLOOKUP(B185,'[1]ATLETAS '!$A$1:$F$556,3,0))</f>
        <v>Iniciado</v>
      </c>
      <c r="E185" s="17" t="str">
        <f>IF(B185="","",VLOOKUP(B185,'[1]ATLETAS '!$A$1:$F$556,5,0))</f>
        <v>EB Maria Pais Ribeiro - A Ribeirinha, Macieira, Vila do Conde- Equipa A</v>
      </c>
      <c r="F185" s="18">
        <f>IF(B185="","",VLOOKUP(B185,'[1]ATLETAS '!$A$1:$F$29011,4,0))</f>
        <v>30137889</v>
      </c>
      <c r="G185" s="19"/>
      <c r="H185" s="18">
        <f>IF(B185="","",30)</f>
        <v>30</v>
      </c>
    </row>
    <row r="186" spans="1:8" s="3" customFormat="1" ht="18" customHeight="1" thickBot="1">
      <c r="A186" s="15">
        <v>3</v>
      </c>
      <c r="B186" s="23">
        <v>503</v>
      </c>
      <c r="C186" s="17" t="str">
        <f>IF(B186="","",VLOOKUP(B186,'[1]ATLETAS '!$A$1:$F$556,2,0))</f>
        <v>Diana Sofia Soares</v>
      </c>
      <c r="D186" s="18" t="str">
        <f>IF(B186="","",VLOOKUP(B186,'[1]ATLETAS '!$A$1:$F$556,3,0))</f>
        <v>Iniciado</v>
      </c>
      <c r="E186" s="17" t="str">
        <f>IF(B186="","",VLOOKUP(B186,'[1]ATLETAS '!$A$1:$F$556,5,0))</f>
        <v>EB de Arões - Santa Cristina, Fafe A</v>
      </c>
      <c r="F186" s="18">
        <f>IF(B186="","",VLOOKUP(B186,'[1]ATLETAS '!$A$1:$F$29011,4,0))</f>
        <v>30626043</v>
      </c>
      <c r="G186" s="19"/>
      <c r="H186" s="18">
        <f>IF(B186="","",27)</f>
        <v>27</v>
      </c>
    </row>
    <row r="187" spans="1:8" s="3" customFormat="1" ht="18" customHeight="1" thickBot="1">
      <c r="A187" s="22">
        <v>4</v>
      </c>
      <c r="B187" s="23">
        <v>504</v>
      </c>
      <c r="C187" s="17" t="str">
        <f>IF(B187="","",VLOOKUP(B187,'[1]ATLETAS '!$A$1:$F$556,2,0))</f>
        <v>Isabel Alexandra Queirós</v>
      </c>
      <c r="D187" s="18" t="str">
        <f>IF(B187="","",VLOOKUP(B187,'[1]ATLETAS '!$A$1:$F$556,3,0))</f>
        <v>Iniciado</v>
      </c>
      <c r="E187" s="17" t="str">
        <f>IF(B187="","",VLOOKUP(B187,'[1]ATLETAS '!$A$1:$F$556,5,0))</f>
        <v>ES de Marco de Canaveses</v>
      </c>
      <c r="F187" s="18">
        <f>IF(B187="","",VLOOKUP(B187,'[1]ATLETAS '!$A$1:$F$29011,4,0))</f>
        <v>306988550</v>
      </c>
      <c r="G187" s="19" t="s">
        <v>14</v>
      </c>
      <c r="H187" s="18">
        <f>IF(B187="","",25)</f>
        <v>25</v>
      </c>
    </row>
    <row r="188" spans="1:8" s="3" customFormat="1" ht="18" customHeight="1" thickBot="1">
      <c r="A188" s="22">
        <v>5</v>
      </c>
      <c r="B188" s="23">
        <v>502</v>
      </c>
      <c r="C188" s="17" t="str">
        <f>IF(B188="","",VLOOKUP(B188,'[1]ATLETAS '!$A$1:$F$556,2,0))</f>
        <v>Cristiana Lopes Ferreira</v>
      </c>
      <c r="D188" s="18" t="str">
        <f>IF(B188="","",VLOOKUP(B188,'[1]ATLETAS '!$A$1:$F$556,3,0))</f>
        <v>Iniciado</v>
      </c>
      <c r="E188" s="17" t="str">
        <f>IF(B188="","",VLOOKUP(B188,'[1]ATLETAS '!$A$1:$F$556,5,0))</f>
        <v>EB de Arões - Santa Cristina, Fafe B</v>
      </c>
      <c r="F188" s="18">
        <f>IF(B188="","",VLOOKUP(B188,'[1]ATLETAS '!$A$1:$F$29011,4,0))</f>
        <v>30348153</v>
      </c>
      <c r="G188" s="19" t="s">
        <v>14</v>
      </c>
      <c r="H188" s="18">
        <f>IF(B188="","",23)</f>
        <v>23</v>
      </c>
    </row>
    <row r="189" spans="1:8" s="3" customFormat="1" ht="23.25" customHeight="1" thickBot="1">
      <c r="A189" s="10" t="s">
        <v>15</v>
      </c>
      <c r="B189" s="10"/>
      <c r="C189" s="52" t="str">
        <f>([1]DE2015!$C$26)</f>
        <v>DE</v>
      </c>
      <c r="D189" s="10" t="s">
        <v>16</v>
      </c>
      <c r="E189" s="39" t="s">
        <v>26</v>
      </c>
      <c r="F189" s="40"/>
      <c r="G189" s="114">
        <f>([1]DE2015!$C$25)</f>
        <v>42041</v>
      </c>
      <c r="H189" s="114"/>
    </row>
    <row r="190" spans="1:8" s="14" customFormat="1" ht="18" customHeight="1" thickBot="1">
      <c r="A190" s="53" t="s">
        <v>6</v>
      </c>
      <c r="B190" s="53" t="s">
        <v>7</v>
      </c>
      <c r="C190" s="53" t="s">
        <v>8</v>
      </c>
      <c r="D190" s="53" t="s">
        <v>9</v>
      </c>
      <c r="E190" s="53" t="s">
        <v>10</v>
      </c>
      <c r="F190" s="53" t="s">
        <v>11</v>
      </c>
      <c r="G190" s="53" t="s">
        <v>12</v>
      </c>
      <c r="H190" s="53" t="s">
        <v>13</v>
      </c>
    </row>
    <row r="191" spans="1:8" s="3" customFormat="1" ht="18" customHeight="1" thickBot="1">
      <c r="A191" s="54">
        <v>1</v>
      </c>
      <c r="B191" s="16">
        <v>638</v>
      </c>
      <c r="C191" s="55" t="str">
        <f>IF(B191="","",VLOOKUP(B191,'[1]ATLETAS '!$A$1:$F$556,2,0))</f>
        <v>Bruno Silva</v>
      </c>
      <c r="D191" s="56" t="str">
        <f>IF(B191="","",VLOOKUP(B191,'[1]ATLETAS '!$A$1:$F$556,3,0))</f>
        <v>Juvenil</v>
      </c>
      <c r="E191" s="55" t="str">
        <f>IF(B191="","",VLOOKUP(B191,'[1]ATLETAS '!$A$1:$F$556,5,0))</f>
        <v>ES de Valongo</v>
      </c>
      <c r="F191" s="56">
        <f>IF(B191="","",VLOOKUP(B191,'[1]ATLETAS '!$A$1:$F$29011,4,0))</f>
        <v>15643407</v>
      </c>
      <c r="G191" s="57"/>
      <c r="H191" s="18">
        <f>IF(B191="","",35)</f>
        <v>35</v>
      </c>
    </row>
    <row r="192" spans="1:8" s="3" customFormat="1" ht="18" customHeight="1" thickBot="1">
      <c r="A192" s="54">
        <v>2</v>
      </c>
      <c r="B192" s="16">
        <v>677</v>
      </c>
      <c r="C192" s="55" t="str">
        <f>IF(B192="","",VLOOKUP(B192,'[1]ATLETAS '!$A$1:$F$556,2,0))</f>
        <v>Pedro Miguel Sousa Barbosa</v>
      </c>
      <c r="D192" s="56" t="str">
        <f>IF(B192="","",VLOOKUP(B192,'[1]ATLETAS '!$A$1:$F$556,3,0))</f>
        <v>Juvenil</v>
      </c>
      <c r="E192" s="55" t="str">
        <f>IF(B192="","",VLOOKUP(B192,'[1]ATLETAS '!$A$1:$F$556,5,0))</f>
        <v>ES D. Sancho I, V. N. Famalicão</v>
      </c>
      <c r="F192" s="56" t="str">
        <f>IF(B192="","",VLOOKUP(B192,'[1]ATLETAS '!$A$1:$F$29011,4,0))</f>
        <v>154655368 1ZZ8</v>
      </c>
      <c r="G192" s="57"/>
      <c r="H192" s="18">
        <f>IF(B192="","",30)</f>
        <v>30</v>
      </c>
    </row>
    <row r="193" spans="1:8" s="3" customFormat="1" ht="18" customHeight="1" thickBot="1">
      <c r="A193" s="54">
        <v>3</v>
      </c>
      <c r="B193" s="16">
        <v>696</v>
      </c>
      <c r="C193" s="55" t="str">
        <f>IF(B193="","",VLOOKUP(B193,'[1]ATLETAS '!$A$1:$F$556,2,0))</f>
        <v>Pedro Miguel Lopes</v>
      </c>
      <c r="D193" s="56" t="str">
        <f>IF(B193="","",VLOOKUP(B193,'[1]ATLETAS '!$A$1:$F$556,3,0))</f>
        <v>Juvenil</v>
      </c>
      <c r="E193" s="55" t="str">
        <f>IF(B193="","",VLOOKUP(B193,'[1]ATLETAS '!$A$1:$F$556,5,0))</f>
        <v>ES Santos Simões, Guimarães</v>
      </c>
      <c r="F193" s="56">
        <f>IF(B193="","",VLOOKUP(B193,'[1]ATLETAS '!$A$1:$F$29011,4,0))</f>
        <v>15981051</v>
      </c>
      <c r="G193" s="57"/>
      <c r="H193" s="18">
        <f>IF(B193="","",27)</f>
        <v>27</v>
      </c>
    </row>
    <row r="194" spans="1:8" s="3" customFormat="1" ht="18" customHeight="1" thickBot="1">
      <c r="A194" s="58">
        <v>4</v>
      </c>
      <c r="B194" s="16">
        <v>699</v>
      </c>
      <c r="C194" s="55" t="str">
        <f>IF(B194="","",VLOOKUP(B194,'[1]ATLETAS '!$A$1:$F$556,2,0))</f>
        <v>Carlos Martins</v>
      </c>
      <c r="D194" s="56" t="str">
        <f>IF(B194="","",VLOOKUP(B194,'[1]ATLETAS '!$A$1:$F$556,3,0))</f>
        <v>Juvenil</v>
      </c>
      <c r="E194" s="55" t="str">
        <f>IF(B194="","",VLOOKUP(B194,'[1]ATLETAS '!$A$1:$F$556,5,0))</f>
        <v>ES Martins Sarmento, Guimarães</v>
      </c>
      <c r="F194" s="56">
        <f>IF(B194="","",VLOOKUP(B194,'[1]ATLETAS '!$A$1:$F$29011,4,0))</f>
        <v>156397684</v>
      </c>
      <c r="G194" s="57"/>
      <c r="H194" s="18">
        <f>IF(B194="","",25)</f>
        <v>25</v>
      </c>
    </row>
    <row r="195" spans="1:8" s="3" customFormat="1" ht="18" customHeight="1" thickBot="1">
      <c r="A195" s="58">
        <v>5</v>
      </c>
      <c r="B195" s="16">
        <v>675</v>
      </c>
      <c r="C195" s="55" t="str">
        <f>IF(B195="","",VLOOKUP(B195,'[1]ATLETAS '!$A$1:$F$556,2,0))</f>
        <v>Pedro Gabriel Teixeira</v>
      </c>
      <c r="D195" s="56" t="str">
        <f>IF(B195="","",VLOOKUP(B195,'[1]ATLETAS '!$A$1:$F$556,3,0))</f>
        <v>Juvenil</v>
      </c>
      <c r="E195" s="55" t="str">
        <f>IF(B195="","",VLOOKUP(B195,'[1]ATLETAS '!$A$1:$F$556,5,0))</f>
        <v>ES de Castêlo da Maia, Maia</v>
      </c>
      <c r="F195" s="56">
        <f>IF(B195="","",VLOOKUP(B195,'[1]ATLETAS '!$A$1:$F$29011,4,0))</f>
        <v>145276651</v>
      </c>
      <c r="G195" s="57"/>
      <c r="H195" s="18">
        <f>IF(B195="","",23)</f>
        <v>23</v>
      </c>
    </row>
    <row r="196" spans="1:8" s="3" customFormat="1" ht="18" customHeight="1" thickBot="1">
      <c r="A196" s="58">
        <v>6</v>
      </c>
      <c r="B196" s="16">
        <v>685</v>
      </c>
      <c r="C196" s="55" t="str">
        <f>IF(B196="","",VLOOKUP(B196,'[1]ATLETAS '!$A$1:$F$556,2,0))</f>
        <v>Sérgio Fonseca</v>
      </c>
      <c r="D196" s="56" t="str">
        <f>IF(B196="","",VLOOKUP(B196,'[1]ATLETAS '!$A$1:$F$556,3,0))</f>
        <v>Juvenil</v>
      </c>
      <c r="E196" s="55" t="str">
        <f>IF(B196="","",VLOOKUP(B196,'[1]ATLETAS '!$A$1:$F$556,5,0))</f>
        <v>EBS de Lordelo, Paredes</v>
      </c>
      <c r="F196" s="56" t="str">
        <f>IF(B196="","",VLOOKUP(B196,'[1]ATLETAS '!$A$1:$F$29011,4,0))</f>
        <v>154822485zz8</v>
      </c>
      <c r="G196" s="57" t="s">
        <v>14</v>
      </c>
      <c r="H196" s="18">
        <f>IF(B196="","",21)</f>
        <v>21</v>
      </c>
    </row>
    <row r="197" spans="1:8" s="3" customFormat="1" ht="18" customHeight="1" thickBot="1">
      <c r="A197" s="58">
        <v>7</v>
      </c>
      <c r="B197" s="16">
        <v>695</v>
      </c>
      <c r="C197" s="55" t="str">
        <f>IF(B197="","",VLOOKUP(B197,'[1]ATLETAS '!$A$1:$F$556,2,0))</f>
        <v>Ruben Rafael Nogueira</v>
      </c>
      <c r="D197" s="56" t="str">
        <f>IF(B197="","",VLOOKUP(B197,'[1]ATLETAS '!$A$1:$F$556,3,0))</f>
        <v>Juvenil</v>
      </c>
      <c r="E197" s="55" t="str">
        <f>IF(B197="","",VLOOKUP(B197,'[1]ATLETAS '!$A$1:$F$556,5,0))</f>
        <v>ES Santos Simões, Guimarães</v>
      </c>
      <c r="F197" s="56">
        <f>IF(B197="","",VLOOKUP(B197,'[1]ATLETAS '!$A$1:$F$29011,4,0))</f>
        <v>300410050</v>
      </c>
      <c r="G197" s="57" t="s">
        <v>14</v>
      </c>
      <c r="H197" s="18">
        <f>IF(B197="","",19)</f>
        <v>19</v>
      </c>
    </row>
    <row r="198" spans="1:8" s="3" customFormat="1" ht="18" customHeight="1" thickBot="1">
      <c r="A198" s="54">
        <v>8</v>
      </c>
      <c r="B198" s="16">
        <v>692</v>
      </c>
      <c r="C198" s="55" t="str">
        <f>IF(B198="","",VLOOKUP(B198,'[1]ATLETAS '!$A$1:$F$556,2,0))</f>
        <v>Cláudio Bessa</v>
      </c>
      <c r="D198" s="56" t="str">
        <f>IF(B198="","",VLOOKUP(B198,'[1]ATLETAS '!$A$1:$F$556,3,0))</f>
        <v>Juvenil</v>
      </c>
      <c r="E198" s="55" t="str">
        <f>IF(B198="","",VLOOKUP(B198,'[1]ATLETAS '!$A$1:$F$556,5,0))</f>
        <v>ES de Valongo</v>
      </c>
      <c r="F198" s="56">
        <f>IF(B198="","",VLOOKUP(B198,'[1]ATLETAS '!$A$1:$F$29011,4,0))</f>
        <v>15621400</v>
      </c>
      <c r="G198" s="57" t="s">
        <v>14</v>
      </c>
      <c r="H198" s="18">
        <f>IF(B198="","",17)</f>
        <v>17</v>
      </c>
    </row>
    <row r="199" spans="1:8" s="3" customFormat="1" ht="18" customHeight="1" thickBot="1">
      <c r="A199" s="58">
        <v>9</v>
      </c>
      <c r="B199" s="16">
        <v>693</v>
      </c>
      <c r="C199" s="55" t="str">
        <f>IF(B199="","",VLOOKUP(B199,'[1]ATLETAS '!$A$1:$F$556,2,0))</f>
        <v>Diogo Soares</v>
      </c>
      <c r="D199" s="56" t="str">
        <f>IF(B199="","",VLOOKUP(B199,'[1]ATLETAS '!$A$1:$F$556,3,0))</f>
        <v>Juvenil</v>
      </c>
      <c r="E199" s="55" t="str">
        <f>IF(B199="","",VLOOKUP(B199,'[1]ATLETAS '!$A$1:$F$556,5,0))</f>
        <v>ES de Valongo</v>
      </c>
      <c r="F199" s="56">
        <f>IF(B199="","",VLOOKUP(B199,'[1]ATLETAS '!$A$1:$F$29011,4,0))</f>
        <v>14350667</v>
      </c>
      <c r="G199" s="57" t="s">
        <v>14</v>
      </c>
      <c r="H199" s="18">
        <f>IF(B199="","",15)</f>
        <v>15</v>
      </c>
    </row>
    <row r="200" spans="1:8" s="3" customFormat="1" ht="18" customHeight="1" thickBot="1">
      <c r="A200" s="58">
        <v>10</v>
      </c>
      <c r="B200" s="16">
        <v>672</v>
      </c>
      <c r="C200" s="55" t="str">
        <f>IF(B200="","",VLOOKUP(B200,'[1]ATLETAS '!$A$1:$F$556,2,0))</f>
        <v>Marco Ferreira</v>
      </c>
      <c r="D200" s="56" t="str">
        <f>IF(B200="","",VLOOKUP(B200,'[1]ATLETAS '!$A$1:$F$556,3,0))</f>
        <v>Juvenil</v>
      </c>
      <c r="E200" s="55" t="str">
        <f>IF(B200="","",VLOOKUP(B200,'[1]ATLETAS '!$A$1:$F$556,5,0))</f>
        <v>EBS de Lordelo, Paredes</v>
      </c>
      <c r="F200" s="56" t="str">
        <f>IF(B200="","",VLOOKUP(B200,'[1]ATLETAS '!$A$1:$F$29011,4,0))</f>
        <v>301794383zz6</v>
      </c>
      <c r="G200" s="57" t="s">
        <v>14</v>
      </c>
      <c r="H200" s="18">
        <f>IF(B200="","",13)</f>
        <v>13</v>
      </c>
    </row>
    <row r="201" spans="1:8" s="3" customFormat="1" ht="18" customHeight="1" thickBot="1">
      <c r="A201" s="58">
        <v>11</v>
      </c>
      <c r="B201" s="16">
        <v>632</v>
      </c>
      <c r="C201" s="55" t="str">
        <f>IF(B201="","",VLOOKUP(B201,'[1]ATLETAS '!$A$1:$F$556,2,0))</f>
        <v>André José Costa</v>
      </c>
      <c r="D201" s="56" t="str">
        <f>IF(B201="","",VLOOKUP(B201,'[1]ATLETAS '!$A$1:$F$556,3,0))</f>
        <v>Juvenil</v>
      </c>
      <c r="E201" s="55" t="str">
        <f>IF(B201="","",VLOOKUP(B201,'[1]ATLETAS '!$A$1:$F$556,5,0))</f>
        <v>AE Arcozelo, Ponte de Lima</v>
      </c>
      <c r="F201" s="56">
        <f>IF(B201="","",VLOOKUP(B201,'[1]ATLETAS '!$A$1:$F$29011,4,0))</f>
        <v>15904249</v>
      </c>
      <c r="G201" s="57" t="s">
        <v>14</v>
      </c>
      <c r="H201" s="18">
        <f>IF(B201="","",11)</f>
        <v>11</v>
      </c>
    </row>
    <row r="202" spans="1:8" s="3" customFormat="1" ht="18" customHeight="1" thickBot="1">
      <c r="A202" s="58">
        <v>12</v>
      </c>
      <c r="B202" s="16">
        <v>697</v>
      </c>
      <c r="C202" s="55" t="str">
        <f>IF(B202="","",VLOOKUP(B202,'[1]ATLETAS '!$A$1:$F$556,2,0))</f>
        <v>Miguel Ângelo Fernandes</v>
      </c>
      <c r="D202" s="56" t="str">
        <f>IF(B202="","",VLOOKUP(B202,'[1]ATLETAS '!$A$1:$F$556,3,0))</f>
        <v>Juvenil</v>
      </c>
      <c r="E202" s="55" t="str">
        <f>IF(B202="","",VLOOKUP(B202,'[1]ATLETAS '!$A$1:$F$556,5,0))</f>
        <v>ES Santos Simões, Guimarães</v>
      </c>
      <c r="F202" s="56">
        <f>IF(B202="","",VLOOKUP(B202,'[1]ATLETAS '!$A$1:$F$29011,4,0))</f>
        <v>300230338</v>
      </c>
      <c r="G202" s="57" t="s">
        <v>14</v>
      </c>
      <c r="H202" s="18">
        <f>IF(B202="","",9)</f>
        <v>9</v>
      </c>
    </row>
    <row r="203" spans="1:8" s="3" customFormat="1" ht="18" customHeight="1" thickBot="1">
      <c r="A203" s="58">
        <v>13</v>
      </c>
      <c r="B203" s="16">
        <v>691</v>
      </c>
      <c r="C203" s="55" t="str">
        <f>IF(B203="","",VLOOKUP(B203,'[1]ATLETAS '!$A$1:$F$556,2,0))</f>
        <v>Pedro Borges</v>
      </c>
      <c r="D203" s="56" t="str">
        <f>IF(B203="","",VLOOKUP(B203,'[1]ATLETAS '!$A$1:$F$556,3,0))</f>
        <v>Juvenil</v>
      </c>
      <c r="E203" s="55" t="str">
        <f>IF(B203="","",VLOOKUP(B203,'[1]ATLETAS '!$A$1:$F$556,5,0))</f>
        <v>ES de Ínfias, Vizela</v>
      </c>
      <c r="F203" s="56">
        <f>IF(B203="","",VLOOKUP(B203,'[1]ATLETAS '!$A$1:$F$29011,4,0))</f>
        <v>15933442</v>
      </c>
      <c r="G203" s="57" t="s">
        <v>14</v>
      </c>
      <c r="H203" s="18">
        <f>IF(B203="","",8)</f>
        <v>8</v>
      </c>
    </row>
    <row r="204" spans="1:8" s="3" customFormat="1" ht="18" customHeight="1" thickBot="1">
      <c r="A204" s="58">
        <v>14</v>
      </c>
      <c r="B204" s="16">
        <v>637</v>
      </c>
      <c r="C204" s="55" t="str">
        <f>IF(B204="","",VLOOKUP(B204,'[1]ATLETAS '!$A$1:$F$556,2,0))</f>
        <v>Bruno Miguel Ribeiro</v>
      </c>
      <c r="D204" s="56" t="str">
        <f>IF(B204="","",VLOOKUP(B204,'[1]ATLETAS '!$A$1:$F$556,3,0))</f>
        <v>Juvenil</v>
      </c>
      <c r="E204" s="55" t="str">
        <f>IF(B204="","",VLOOKUP(B204,'[1]ATLETAS '!$A$1:$F$556,5,0))</f>
        <v>EBS À Beira Douro, Medas, Gondomar</v>
      </c>
      <c r="F204" s="56">
        <f>IF(B204="","",VLOOKUP(B204,'[1]ATLETAS '!$A$1:$F$29011,4,0))</f>
        <v>15280189</v>
      </c>
      <c r="G204" s="57" t="s">
        <v>14</v>
      </c>
      <c r="H204" s="18">
        <f>IF(B204="","",7)</f>
        <v>7</v>
      </c>
    </row>
    <row r="205" spans="1:8" s="3" customFormat="1" ht="18" customHeight="1" thickBot="1">
      <c r="A205" s="58">
        <v>15</v>
      </c>
      <c r="B205" s="16">
        <v>668</v>
      </c>
      <c r="C205" s="55" t="str">
        <f>IF(B205="","",VLOOKUP(B205,'[1]ATLETAS '!$A$1:$F$556,2,0))</f>
        <v>José Luís Marinho</v>
      </c>
      <c r="D205" s="56" t="str">
        <f>IF(B205="","",VLOOKUP(B205,'[1]ATLETAS '!$A$1:$F$556,3,0))</f>
        <v>Juvenil</v>
      </c>
      <c r="E205" s="55" t="str">
        <f>IF(B205="","",VLOOKUP(B205,'[1]ATLETAS '!$A$1:$F$556,5,0))</f>
        <v>ES de Ínfias, Vizela</v>
      </c>
      <c r="F205" s="56">
        <f>IF(B205="","",VLOOKUP(B205,'[1]ATLETAS '!$A$1:$F$29011,4,0))</f>
        <v>15195175</v>
      </c>
      <c r="G205" s="57" t="s">
        <v>14</v>
      </c>
      <c r="H205" s="18">
        <f>IF(B205="","",6)</f>
        <v>6</v>
      </c>
    </row>
    <row r="206" spans="1:8" s="3" customFormat="1" ht="18" customHeight="1" thickBot="1">
      <c r="A206" s="58">
        <v>16</v>
      </c>
      <c r="B206" s="16">
        <v>689</v>
      </c>
      <c r="C206" s="55" t="str">
        <f>IF(B206="","",VLOOKUP(B206,'[1]ATLETAS '!$A$1:$F$556,2,0))</f>
        <v>Pedro Pereira</v>
      </c>
      <c r="D206" s="56" t="str">
        <f>IF(B206="","",VLOOKUP(B206,'[1]ATLETAS '!$A$1:$F$556,3,0))</f>
        <v>Juvenil</v>
      </c>
      <c r="E206" s="55" t="str">
        <f>IF(B206="","",VLOOKUP(B206,'[1]ATLETAS '!$A$1:$F$556,5,0))</f>
        <v>EB Padre Joaquim Flores, Revelhe, Fafe B</v>
      </c>
      <c r="F206" s="56">
        <f>IF(B206="","",VLOOKUP(B206,'[1]ATLETAS '!$A$1:$F$29011,4,0))</f>
        <v>15966728</v>
      </c>
      <c r="G206" s="57" t="s">
        <v>14</v>
      </c>
      <c r="H206" s="18">
        <f>IF(B206="","",5)</f>
        <v>5</v>
      </c>
    </row>
    <row r="207" spans="1:8" s="3" customFormat="1" ht="18" customHeight="1" thickBot="1">
      <c r="A207" s="58">
        <v>17</v>
      </c>
      <c r="B207" s="16">
        <v>645</v>
      </c>
      <c r="C207" s="55" t="str">
        <f>IF(B207="","",VLOOKUP(B207,'[1]ATLETAS '!$A$1:$F$556,2,0))</f>
        <v>Fábio Gomes Amorim</v>
      </c>
      <c r="D207" s="56" t="str">
        <f>IF(B207="","",VLOOKUP(B207,'[1]ATLETAS '!$A$1:$F$556,3,0))</f>
        <v>Juvenil</v>
      </c>
      <c r="E207" s="55" t="str">
        <f>IF(B207="","",VLOOKUP(B207,'[1]ATLETAS '!$A$1:$F$556,5,0))</f>
        <v>AE Ponte da Barca</v>
      </c>
      <c r="F207" s="56">
        <f>IF(B207="","",VLOOKUP(B207,'[1]ATLETAS '!$A$1:$F$29011,4,0))</f>
        <v>159677190</v>
      </c>
      <c r="G207" s="57" t="s">
        <v>14</v>
      </c>
      <c r="H207" s="18">
        <f>IF(B207="","",4)</f>
        <v>4</v>
      </c>
    </row>
    <row r="208" spans="1:8" s="3" customFormat="1" ht="18" customHeight="1" thickBot="1">
      <c r="A208" s="58">
        <v>18</v>
      </c>
      <c r="B208" s="16">
        <v>683</v>
      </c>
      <c r="C208" s="55" t="str">
        <f>IF(B208="","",VLOOKUP(B208,'[1]ATLETAS '!$A$1:$F$556,2,0))</f>
        <v>Rúben Moreira</v>
      </c>
      <c r="D208" s="56" t="str">
        <f>IF(B208="","",VLOOKUP(B208,'[1]ATLETAS '!$A$1:$F$556,3,0))</f>
        <v>Juvenil</v>
      </c>
      <c r="E208" s="55" t="str">
        <f>IF(B208="","",VLOOKUP(B208,'[1]ATLETAS '!$A$1:$F$556,5,0))</f>
        <v>EBS de Lordelo, Paredes</v>
      </c>
      <c r="F208" s="56">
        <f>IF(B208="","",VLOOKUP(B208,'[1]ATLETAS '!$A$1:$F$29011,4,0))</f>
        <v>15810730</v>
      </c>
      <c r="G208" s="57" t="s">
        <v>14</v>
      </c>
      <c r="H208" s="18">
        <f>IF(B208="","",3)</f>
        <v>3</v>
      </c>
    </row>
    <row r="209" spans="1:8" s="3" customFormat="1" ht="18" customHeight="1" thickBot="1">
      <c r="A209" s="58">
        <v>19</v>
      </c>
      <c r="B209" s="16">
        <v>635</v>
      </c>
      <c r="C209" s="55" t="str">
        <f>IF(B209="","",VLOOKUP(B209,'[1]ATLETAS '!$A$1:$F$556,2,0))</f>
        <v>Bruno Filipe Ferreira</v>
      </c>
      <c r="D209" s="56" t="str">
        <f>IF(B209="","",VLOOKUP(B209,'[1]ATLETAS '!$A$1:$F$556,3,0))</f>
        <v>Juvenil</v>
      </c>
      <c r="E209" s="55" t="str">
        <f>IF(B209="","",VLOOKUP(B209,'[1]ATLETAS '!$A$1:$F$556,5,0))</f>
        <v>ES de Marco de Canaveses</v>
      </c>
      <c r="F209" s="56">
        <f>IF(B209="","",VLOOKUP(B209,'[1]ATLETAS '!$A$1:$F$29011,4,0))</f>
        <v>14766507</v>
      </c>
      <c r="G209" s="59" t="s">
        <v>21</v>
      </c>
      <c r="H209" s="18">
        <f>IF(B209="","",2)</f>
        <v>2</v>
      </c>
    </row>
    <row r="210" spans="1:8" s="3" customFormat="1" ht="18" customHeight="1" thickBot="1">
      <c r="A210" s="58">
        <v>20</v>
      </c>
      <c r="B210" s="16">
        <v>627</v>
      </c>
      <c r="C210" s="55" t="str">
        <f>IF(B210="","",VLOOKUP(B210,'[1]ATLETAS '!$A$1:$F$556,2,0))</f>
        <v>Paulo Miguel Figueiredo</v>
      </c>
      <c r="D210" s="56" t="str">
        <f>IF(B210="","",VLOOKUP(B210,'[1]ATLETAS '!$A$1:$F$556,3,0))</f>
        <v>Juvenil</v>
      </c>
      <c r="E210" s="55" t="str">
        <f>IF(B210="","",VLOOKUP(B210,'[1]ATLETAS '!$A$1:$F$556,5,0))</f>
        <v>ES de Barcelinhos, Barcelos</v>
      </c>
      <c r="F210" s="56">
        <f>IF(B210="","",VLOOKUP(B210,'[1]ATLETAS '!$A$1:$F$29011,4,0))</f>
        <v>159267226</v>
      </c>
      <c r="G210" s="59" t="s">
        <v>21</v>
      </c>
      <c r="H210" s="18">
        <f t="shared" ref="H210:H227" si="4">IF(B210="","",1)</f>
        <v>1</v>
      </c>
    </row>
    <row r="211" spans="1:8" s="3" customFormat="1" ht="18" customHeight="1" thickBot="1">
      <c r="A211" s="58">
        <v>21</v>
      </c>
      <c r="B211" s="16">
        <v>628</v>
      </c>
      <c r="C211" s="55" t="str">
        <f>IF(B211="","",VLOOKUP(B211,'[1]ATLETAS '!$A$1:$F$556,2,0))</f>
        <v>Paulo Jorge Pereira</v>
      </c>
      <c r="D211" s="56" t="str">
        <f>IF(B211="","",VLOOKUP(B211,'[1]ATLETAS '!$A$1:$F$556,3,0))</f>
        <v>Juvenil</v>
      </c>
      <c r="E211" s="55" t="str">
        <f>IF(B211="","",VLOOKUP(B211,'[1]ATLETAS '!$A$1:$F$556,5,0))</f>
        <v>ES de Barcelinhos, Barcelos</v>
      </c>
      <c r="F211" s="56">
        <f>IF(B211="","",VLOOKUP(B211,'[1]ATLETAS '!$A$1:$F$29011,4,0))</f>
        <v>159756820</v>
      </c>
      <c r="G211" s="59" t="s">
        <v>21</v>
      </c>
      <c r="H211" s="18">
        <f t="shared" si="4"/>
        <v>1</v>
      </c>
    </row>
    <row r="212" spans="1:8" s="3" customFormat="1" ht="18" customHeight="1" thickBot="1">
      <c r="A212" s="58">
        <v>22</v>
      </c>
      <c r="B212" s="16">
        <v>660</v>
      </c>
      <c r="C212" s="55" t="str">
        <f>IF(B212="","",VLOOKUP(B212,'[1]ATLETAS '!$A$1:$F$556,2,0))</f>
        <v>João Pedro Moura</v>
      </c>
      <c r="D212" s="56" t="str">
        <f>IF(B212="","",VLOOKUP(B212,'[1]ATLETAS '!$A$1:$F$556,3,0))</f>
        <v>Juvenil</v>
      </c>
      <c r="E212" s="55" t="str">
        <f>IF(B212="","",VLOOKUP(B212,'[1]ATLETAS '!$A$1:$F$556,5,0))</f>
        <v>ES de Marco de Canaveses</v>
      </c>
      <c r="F212" s="56">
        <f>IF(B212="","",VLOOKUP(B212,'[1]ATLETAS '!$A$1:$F$29011,4,0))</f>
        <v>15931597</v>
      </c>
      <c r="G212" s="59" t="s">
        <v>21</v>
      </c>
      <c r="H212" s="18">
        <f t="shared" si="4"/>
        <v>1</v>
      </c>
    </row>
    <row r="213" spans="1:8" s="3" customFormat="1" ht="18" customHeight="1" thickBot="1">
      <c r="A213" s="58">
        <v>23</v>
      </c>
      <c r="B213" s="16">
        <v>687</v>
      </c>
      <c r="C213" s="55" t="str">
        <f>IF(B213="","",VLOOKUP(B213,'[1]ATLETAS '!$A$1:$F$556,2,0))</f>
        <v>Tiago Tavares</v>
      </c>
      <c r="D213" s="56" t="str">
        <f>IF(B213="","",VLOOKUP(B213,'[1]ATLETAS '!$A$1:$F$556,3,0))</f>
        <v>Juvenil</v>
      </c>
      <c r="E213" s="55" t="str">
        <f>IF(B213="","",VLOOKUP(B213,'[1]ATLETAS '!$A$1:$F$556,5,0))</f>
        <v>ES da Boa Nova, Leça da Palmeira, Matosinhos</v>
      </c>
      <c r="F213" s="56">
        <f>IF(B213="","",VLOOKUP(B213,'[1]ATLETAS '!$A$1:$F$29011,4,0))</f>
        <v>15988435</v>
      </c>
      <c r="G213" s="59" t="s">
        <v>21</v>
      </c>
      <c r="H213" s="18">
        <f t="shared" si="4"/>
        <v>1</v>
      </c>
    </row>
    <row r="214" spans="1:8" s="3" customFormat="1" ht="18" customHeight="1" thickBot="1">
      <c r="A214" s="58">
        <v>24</v>
      </c>
      <c r="B214" s="16">
        <v>684</v>
      </c>
      <c r="C214" s="55" t="str">
        <f>IF(B214="","",VLOOKUP(B214,'[1]ATLETAS '!$A$1:$F$556,2,0))</f>
        <v>Rui Filipe Meireles dos Santos</v>
      </c>
      <c r="D214" s="56" t="str">
        <f>IF(B214="","",VLOOKUP(B214,'[1]ATLETAS '!$A$1:$F$556,3,0))</f>
        <v>Juvenil</v>
      </c>
      <c r="E214" s="55" t="str">
        <f>IF(B214="","",VLOOKUP(B214,'[1]ATLETAS '!$A$1:$F$556,5,0))</f>
        <v>EB de Eiriz, Paços de Ferreira - Equipa B</v>
      </c>
      <c r="F214" s="56">
        <f>IF(B214="","",VLOOKUP(B214,'[1]ATLETAS '!$A$1:$F$29011,4,0))</f>
        <v>310588995</v>
      </c>
      <c r="G214" s="59" t="s">
        <v>21</v>
      </c>
      <c r="H214" s="18">
        <f t="shared" si="4"/>
        <v>1</v>
      </c>
    </row>
    <row r="215" spans="1:8" s="3" customFormat="1" ht="18" customHeight="1" thickBot="1">
      <c r="A215" s="58">
        <v>25</v>
      </c>
      <c r="B215" s="16">
        <v>649</v>
      </c>
      <c r="C215" s="55" t="str">
        <f>IF(B215="","",VLOOKUP(B215,'[1]ATLETAS '!$A$1:$F$556,2,0))</f>
        <v>Gustavo Coelho</v>
      </c>
      <c r="D215" s="56" t="str">
        <f>IF(B215="","",VLOOKUP(B215,'[1]ATLETAS '!$A$1:$F$556,3,0))</f>
        <v>Juvenil</v>
      </c>
      <c r="E215" s="55" t="str">
        <f>IF(B215="","",VLOOKUP(B215,'[1]ATLETAS '!$A$1:$F$556,5,0))</f>
        <v>ES da Boa Nova, Leça da Palmeira, Matosinhos</v>
      </c>
      <c r="F215" s="56">
        <f>IF(B215="","",VLOOKUP(B215,'[1]ATLETAS '!$A$1:$F$29011,4,0))</f>
        <v>148102255</v>
      </c>
      <c r="G215" s="59" t="s">
        <v>21</v>
      </c>
      <c r="H215" s="18">
        <f t="shared" si="4"/>
        <v>1</v>
      </c>
    </row>
    <row r="216" spans="1:8" s="3" customFormat="1" ht="18" customHeight="1" thickBot="1">
      <c r="A216" s="58">
        <v>26</v>
      </c>
      <c r="B216" s="16">
        <v>661</v>
      </c>
      <c r="C216" s="55" t="str">
        <f>IF(B216="","",VLOOKUP(B216,'[1]ATLETAS '!$A$1:$F$556,2,0))</f>
        <v>João Pedro Oliveira</v>
      </c>
      <c r="D216" s="56" t="str">
        <f>IF(B216="","",VLOOKUP(B216,'[1]ATLETAS '!$A$1:$F$556,3,0))</f>
        <v>Juvenil</v>
      </c>
      <c r="E216" s="55" t="str">
        <f>IF(B216="","",VLOOKUP(B216,'[1]ATLETAS '!$A$1:$F$556,5,0))</f>
        <v>ES de Castêlo da Maia, Maia</v>
      </c>
      <c r="F216" s="56">
        <f>IF(B216="","",VLOOKUP(B216,'[1]ATLETAS '!$A$1:$F$29011,4,0))</f>
        <v>154912522</v>
      </c>
      <c r="G216" s="59" t="s">
        <v>21</v>
      </c>
      <c r="H216" s="18">
        <f t="shared" si="4"/>
        <v>1</v>
      </c>
    </row>
    <row r="217" spans="1:8" s="3" customFormat="1" ht="18" customHeight="1" thickBot="1">
      <c r="A217" s="58">
        <v>27</v>
      </c>
      <c r="B217" s="16">
        <v>644</v>
      </c>
      <c r="C217" s="55" t="str">
        <f>IF(B217="","",VLOOKUP(B217,'[1]ATLETAS '!$A$1:$F$556,2,0))</f>
        <v>Duarte Lima</v>
      </c>
      <c r="D217" s="56" t="str">
        <f>IF(B217="","",VLOOKUP(B217,'[1]ATLETAS '!$A$1:$F$556,3,0))</f>
        <v>Juvenil</v>
      </c>
      <c r="E217" s="55" t="str">
        <f>IF(B217="","",VLOOKUP(B217,'[1]ATLETAS '!$A$1:$F$556,5,0))</f>
        <v>AE Arcozelo, Ponte de Lima</v>
      </c>
      <c r="F217" s="56">
        <f>IF(B217="","",VLOOKUP(B217,'[1]ATLETAS '!$A$1:$F$29011,4,0))</f>
        <v>30051174</v>
      </c>
      <c r="G217" s="59" t="s">
        <v>21</v>
      </c>
      <c r="H217" s="18">
        <f t="shared" si="4"/>
        <v>1</v>
      </c>
    </row>
    <row r="218" spans="1:8" s="3" customFormat="1" ht="18" customHeight="1" thickBot="1">
      <c r="A218" s="58">
        <v>28</v>
      </c>
      <c r="B218" s="16">
        <v>686</v>
      </c>
      <c r="C218" s="55" t="str">
        <f>IF(B218="","",VLOOKUP(B218,'[1]ATLETAS '!$A$1:$F$556,2,0))</f>
        <v>Telmo Silva</v>
      </c>
      <c r="D218" s="56" t="str">
        <f>IF(B218="","",VLOOKUP(B218,'[1]ATLETAS '!$A$1:$F$556,3,0))</f>
        <v>Juvenil</v>
      </c>
      <c r="E218" s="55" t="str">
        <f>IF(B218="","",VLOOKUP(B218,'[1]ATLETAS '!$A$1:$F$556,5,0))</f>
        <v>EBS do Levante da Maia, Nogueira da Maia, Maia</v>
      </c>
      <c r="F218" s="56">
        <f>IF(B218="","",VLOOKUP(B218,'[1]ATLETAS '!$A$1:$F$29011,4,0))</f>
        <v>15719243</v>
      </c>
      <c r="G218" s="59" t="s">
        <v>21</v>
      </c>
      <c r="H218" s="18">
        <f t="shared" si="4"/>
        <v>1</v>
      </c>
    </row>
    <row r="219" spans="1:8" s="3" customFormat="1" ht="18" customHeight="1" thickBot="1">
      <c r="A219" s="58">
        <v>29</v>
      </c>
      <c r="B219" s="16">
        <v>642</v>
      </c>
      <c r="C219" s="55" t="str">
        <f>IF(B219="","",VLOOKUP(B219,'[1]ATLETAS '!$A$1:$F$556,2,0))</f>
        <v>Diogo Henrique Barros</v>
      </c>
      <c r="D219" s="56" t="str">
        <f>IF(B219="","",VLOOKUP(B219,'[1]ATLETAS '!$A$1:$F$556,3,0))</f>
        <v>Juvenil</v>
      </c>
      <c r="E219" s="55" t="str">
        <f>IF(B219="","",VLOOKUP(B219,'[1]ATLETAS '!$A$1:$F$556,5,0))</f>
        <v>AE Arcozelo, Ponte de Lima</v>
      </c>
      <c r="F219" s="56">
        <f>IF(B219="","",VLOOKUP(B219,'[1]ATLETAS '!$A$1:$F$29011,4,0))</f>
        <v>30069892</v>
      </c>
      <c r="G219" s="59" t="s">
        <v>27</v>
      </c>
      <c r="H219" s="18">
        <f t="shared" si="4"/>
        <v>1</v>
      </c>
    </row>
    <row r="220" spans="1:8" s="3" customFormat="1" ht="18" customHeight="1" thickBot="1">
      <c r="A220" s="58">
        <v>30</v>
      </c>
      <c r="B220" s="16">
        <v>626</v>
      </c>
      <c r="C220" s="55" t="str">
        <f>IF(B220="","",VLOOKUP(B220,'[1]ATLETAS '!$A$1:$F$556,2,0))</f>
        <v>David Ferreira Dias</v>
      </c>
      <c r="D220" s="56" t="str">
        <f>IF(B220="","",VLOOKUP(B220,'[1]ATLETAS '!$A$1:$F$556,3,0))</f>
        <v>Juvenil</v>
      </c>
      <c r="E220" s="55" t="str">
        <f>IF(B220="","",VLOOKUP(B220,'[1]ATLETAS '!$A$1:$F$556,5,0))</f>
        <v>ES de Barcelinhos, Barcelos</v>
      </c>
      <c r="F220" s="56">
        <f>IF(B220="","",VLOOKUP(B220,'[1]ATLETAS '!$A$1:$F$29011,4,0))</f>
        <v>157974464</v>
      </c>
      <c r="G220" s="59" t="s">
        <v>27</v>
      </c>
      <c r="H220" s="18">
        <f t="shared" si="4"/>
        <v>1</v>
      </c>
    </row>
    <row r="221" spans="1:8" s="3" customFormat="1" ht="18" customHeight="1" thickBot="1">
      <c r="A221" s="58">
        <v>31</v>
      </c>
      <c r="B221" s="16">
        <v>674</v>
      </c>
      <c r="C221" s="55" t="str">
        <f>IF(B221="","",VLOOKUP(B221,'[1]ATLETAS '!$A$1:$F$556,2,0))</f>
        <v>Narciso Filipe Azevedo</v>
      </c>
      <c r="D221" s="56" t="str">
        <f>IF(B221="","",VLOOKUP(B221,'[1]ATLETAS '!$A$1:$F$556,3,0))</f>
        <v>Juvenil</v>
      </c>
      <c r="E221" s="55" t="str">
        <f>IF(B221="","",VLOOKUP(B221,'[1]ATLETAS '!$A$1:$F$556,5,0))</f>
        <v>EB de Lagares, Felgueiras - Equipa A</v>
      </c>
      <c r="F221" s="56">
        <f>IF(B221="","",VLOOKUP(B221,'[1]ATLETAS '!$A$1:$F$29011,4,0))</f>
        <v>305132482</v>
      </c>
      <c r="G221" s="59" t="s">
        <v>27</v>
      </c>
      <c r="H221" s="18">
        <f t="shared" si="4"/>
        <v>1</v>
      </c>
    </row>
    <row r="222" spans="1:8" s="3" customFormat="1" ht="18" customHeight="1" thickBot="1">
      <c r="A222" s="58">
        <v>32</v>
      </c>
      <c r="B222" s="16">
        <v>646</v>
      </c>
      <c r="C222" s="55" t="str">
        <f>IF(B222="","",VLOOKUP(B222,'[1]ATLETAS '!$A$1:$F$556,2,0))</f>
        <v>Filipe Gordinho</v>
      </c>
      <c r="D222" s="56" t="str">
        <f>IF(B222="","",VLOOKUP(B222,'[1]ATLETAS '!$A$1:$F$556,3,0))</f>
        <v>Juvenil</v>
      </c>
      <c r="E222" s="55" t="str">
        <f>IF(B222="","",VLOOKUP(B222,'[1]ATLETAS '!$A$1:$F$556,5,0))</f>
        <v>ES Augusto Gomes, Matosinhos</v>
      </c>
      <c r="F222" s="56" t="str">
        <f>IF(B222="","",VLOOKUP(B222,'[1]ATLETAS '!$A$1:$F$29011,4,0))</f>
        <v>147581338Zy6</v>
      </c>
      <c r="G222" s="59" t="s">
        <v>27</v>
      </c>
      <c r="H222" s="18">
        <f t="shared" si="4"/>
        <v>1</v>
      </c>
    </row>
    <row r="223" spans="1:8" s="3" customFormat="1" ht="18" customHeight="1" thickBot="1">
      <c r="A223" s="58">
        <v>33</v>
      </c>
      <c r="B223" s="16">
        <v>654</v>
      </c>
      <c r="C223" s="55" t="str">
        <f>IF(B223="","",VLOOKUP(B223,'[1]ATLETAS '!$A$1:$F$556,2,0))</f>
        <v>João Daniel Soares</v>
      </c>
      <c r="D223" s="56" t="str">
        <f>IF(B223="","",VLOOKUP(B223,'[1]ATLETAS '!$A$1:$F$556,3,0))</f>
        <v>Juvenil</v>
      </c>
      <c r="E223" s="55" t="str">
        <f>IF(B223="","",VLOOKUP(B223,'[1]ATLETAS '!$A$1:$F$556,5,0))</f>
        <v>ES de Marco de Canaveses</v>
      </c>
      <c r="F223" s="56">
        <f>IF(B223="","",VLOOKUP(B223,'[1]ATLETAS '!$A$1:$F$29011,4,0))</f>
        <v>15007995</v>
      </c>
      <c r="G223" s="59" t="s">
        <v>27</v>
      </c>
      <c r="H223" s="18">
        <f t="shared" si="4"/>
        <v>1</v>
      </c>
    </row>
    <row r="224" spans="1:8" s="3" customFormat="1" ht="18" customHeight="1" thickBot="1">
      <c r="A224" s="58">
        <v>34</v>
      </c>
      <c r="B224" s="16">
        <v>682</v>
      </c>
      <c r="C224" s="55" t="str">
        <f>IF(B224="","",VLOOKUP(B224,'[1]ATLETAS '!$A$1:$F$556,2,0))</f>
        <v>Rodrigo André Aguiar</v>
      </c>
      <c r="D224" s="56" t="str">
        <f>IF(B224="","",VLOOKUP(B224,'[1]ATLETAS '!$A$1:$F$556,3,0))</f>
        <v>Juvenil</v>
      </c>
      <c r="E224" s="55" t="str">
        <f>IF(B224="","",VLOOKUP(B224,'[1]ATLETAS '!$A$1:$F$556,5,0))</f>
        <v>ES de Marco de Canaveses</v>
      </c>
      <c r="F224" s="56">
        <f>IF(B224="","",VLOOKUP(B224,'[1]ATLETAS '!$A$1:$F$29011,4,0))</f>
        <v>15644040</v>
      </c>
      <c r="G224" s="59" t="s">
        <v>27</v>
      </c>
      <c r="H224" s="18">
        <f t="shared" si="4"/>
        <v>1</v>
      </c>
    </row>
    <row r="225" spans="1:8" s="3" customFormat="1" ht="18" customHeight="1" thickBot="1">
      <c r="A225" s="58">
        <v>35</v>
      </c>
      <c r="B225" s="16">
        <v>682</v>
      </c>
      <c r="C225" s="55" t="str">
        <f>IF(B225="","",VLOOKUP(B225,'[1]ATLETAS '!$A$1:$F$556,2,0))</f>
        <v>Rodrigo André Aguiar</v>
      </c>
      <c r="D225" s="56" t="str">
        <f>IF(B225="","",VLOOKUP(B225,'[1]ATLETAS '!$A$1:$F$556,3,0))</f>
        <v>Juvenil</v>
      </c>
      <c r="E225" s="55" t="str">
        <f>IF(B225="","",VLOOKUP(B225,'[1]ATLETAS '!$A$1:$F$556,5,0))</f>
        <v>ES de Marco de Canaveses</v>
      </c>
      <c r="F225" s="56">
        <f>IF(B225="","",VLOOKUP(B225,'[1]ATLETAS '!$A$1:$F$29011,4,0))</f>
        <v>15644040</v>
      </c>
      <c r="G225" s="59" t="s">
        <v>27</v>
      </c>
      <c r="H225" s="18">
        <f t="shared" si="4"/>
        <v>1</v>
      </c>
    </row>
    <row r="226" spans="1:8" s="3" customFormat="1" ht="18" customHeight="1" thickBot="1">
      <c r="A226" s="58">
        <v>36</v>
      </c>
      <c r="B226" s="16">
        <v>681</v>
      </c>
      <c r="C226" s="55" t="str">
        <f>IF(B226="","",VLOOKUP(B226,'[1]ATLETAS '!$A$1:$F$556,2,0))</f>
        <v>Ricardo Silva</v>
      </c>
      <c r="D226" s="56" t="str">
        <f>IF(B226="","",VLOOKUP(B226,'[1]ATLETAS '!$A$1:$F$556,3,0))</f>
        <v>Juvenil</v>
      </c>
      <c r="E226" s="55" t="str">
        <f>IF(B226="","",VLOOKUP(B226,'[1]ATLETAS '!$A$1:$F$556,5,0))</f>
        <v>ES Augusto Gomes, Matosinhos</v>
      </c>
      <c r="F226" s="56" t="str">
        <f>IF(B226="","",VLOOKUP(B226,'[1]ATLETAS '!$A$1:$F$29011,4,0))</f>
        <v>154950912ZZ5</v>
      </c>
      <c r="G226" s="59" t="s">
        <v>28</v>
      </c>
      <c r="H226" s="18">
        <f t="shared" si="4"/>
        <v>1</v>
      </c>
    </row>
    <row r="227" spans="1:8" s="3" customFormat="1" ht="18" customHeight="1" thickBot="1">
      <c r="A227" s="58">
        <v>37</v>
      </c>
      <c r="B227" s="16">
        <v>666</v>
      </c>
      <c r="C227" s="55" t="str">
        <f>IF(B227="","",VLOOKUP(B227,'[1]ATLETAS '!$A$1:$F$556,2,0))</f>
        <v>Jorge Nicolau Abreu</v>
      </c>
      <c r="D227" s="56" t="str">
        <f>IF(B227="","",VLOOKUP(B227,'[1]ATLETAS '!$A$1:$F$556,3,0))</f>
        <v>Juvenil</v>
      </c>
      <c r="E227" s="55" t="str">
        <f>IF(B227="","",VLOOKUP(B227,'[1]ATLETAS '!$A$1:$F$556,5,0))</f>
        <v>AE Ponte da Barca</v>
      </c>
      <c r="F227" s="56">
        <f>IF(B227="","",VLOOKUP(B227,'[1]ATLETAS '!$A$1:$F$29011,4,0))</f>
        <v>301423121</v>
      </c>
      <c r="G227" s="59" t="s">
        <v>29</v>
      </c>
      <c r="H227" s="18">
        <f t="shared" si="4"/>
        <v>1</v>
      </c>
    </row>
    <row r="228" spans="1:8" s="3" customFormat="1" ht="23.25" customHeight="1" thickBot="1">
      <c r="A228" s="10" t="s">
        <v>15</v>
      </c>
      <c r="B228" s="10"/>
      <c r="C228" s="52" t="str">
        <f>([1]DE2015!$C$26)</f>
        <v>DE</v>
      </c>
      <c r="D228" s="10" t="s">
        <v>16</v>
      </c>
      <c r="E228" s="39" t="s">
        <v>30</v>
      </c>
      <c r="F228" s="40"/>
      <c r="G228" s="114">
        <f>([1]DE2015!$C$25)</f>
        <v>42041</v>
      </c>
      <c r="H228" s="114"/>
    </row>
    <row r="229" spans="1:8" s="14" customFormat="1" ht="18" customHeight="1" thickBot="1">
      <c r="A229" s="13" t="s">
        <v>6</v>
      </c>
      <c r="B229" s="13" t="s">
        <v>7</v>
      </c>
      <c r="C229" s="13" t="s">
        <v>8</v>
      </c>
      <c r="D229" s="13" t="s">
        <v>9</v>
      </c>
      <c r="E229" s="13" t="s">
        <v>10</v>
      </c>
      <c r="F229" s="13" t="s">
        <v>11</v>
      </c>
      <c r="G229" s="13" t="s">
        <v>12</v>
      </c>
      <c r="H229" s="13" t="s">
        <v>13</v>
      </c>
    </row>
    <row r="230" spans="1:8" s="3" customFormat="1" ht="18" customHeight="1" thickBot="1">
      <c r="A230" s="15">
        <v>1</v>
      </c>
      <c r="B230" s="16">
        <v>704</v>
      </c>
      <c r="C230" s="17" t="str">
        <f>IF(B230="","",VLOOKUP(B230,'[1]ATLETAS '!$A$1:$F$556,2,0))</f>
        <v>Sonia Maria Barros Carvalho</v>
      </c>
      <c r="D230" s="18" t="str">
        <f>IF(B230="","",VLOOKUP(B230,'[1]ATLETAS '!$A$1:$F$556,3,0))</f>
        <v>Juvenil</v>
      </c>
      <c r="E230" s="17" t="str">
        <f>IF(B230="","",VLOOKUP(B230,'[1]ATLETAS '!$A$1:$F$556,5,0))</f>
        <v>ES D. Sancho I, V. N. Famalicão</v>
      </c>
      <c r="F230" s="18" t="str">
        <f>IF(B230="","",VLOOKUP(B230,'[1]ATLETAS '!$A$1:$F$29011,4,0))</f>
        <v>15468628 0ZZ8</v>
      </c>
      <c r="G230" s="19"/>
      <c r="H230" s="18">
        <f>IF(B230="","",35)</f>
        <v>35</v>
      </c>
    </row>
    <row r="231" spans="1:8" s="3" customFormat="1" ht="23.25" customHeight="1" thickBot="1">
      <c r="A231" s="10" t="s">
        <v>15</v>
      </c>
      <c r="B231" s="10"/>
      <c r="C231" s="52" t="str">
        <f>([1]DE2015!$C$26)</f>
        <v>DE</v>
      </c>
      <c r="D231" s="10" t="s">
        <v>16</v>
      </c>
      <c r="E231" s="39" t="s">
        <v>34</v>
      </c>
      <c r="F231" s="40"/>
      <c r="G231" s="114">
        <f>([1]DE2015!$C$25)</f>
        <v>42041</v>
      </c>
      <c r="H231" s="114"/>
    </row>
    <row r="232" spans="1:8" s="3" customFormat="1" ht="18" customHeight="1" thickBot="1">
      <c r="A232" s="15">
        <v>1</v>
      </c>
      <c r="B232" s="16">
        <v>702</v>
      </c>
      <c r="C232" s="17" t="str">
        <f>IF(B232="","",VLOOKUP(B232,'[1]ATLETAS '!$A$1:$F$556,2,0))</f>
        <v>Ana Passos</v>
      </c>
      <c r="D232" s="18" t="str">
        <f>IF(B232="","",VLOOKUP(B232,'[1]ATLETAS '!$A$1:$F$556,3,0))</f>
        <v>Juvenil NEE</v>
      </c>
      <c r="E232" s="17" t="str">
        <f>IF(B232="","",VLOOKUP(B232,'[1]ATLETAS '!$A$1:$F$556,5,0))</f>
        <v>EB António Correia Oliveira, Esposende</v>
      </c>
      <c r="F232" s="18">
        <f>IF(B232="","",VLOOKUP(B232,'[1]ATLETAS '!$A$1:$F$29011,4,0))</f>
        <v>30256037</v>
      </c>
      <c r="G232" s="19"/>
      <c r="H232" s="18">
        <v>35</v>
      </c>
    </row>
    <row r="233" spans="1:8" s="3" customFormat="1" ht="23.25" customHeight="1" thickBot="1">
      <c r="A233" s="10" t="s">
        <v>15</v>
      </c>
      <c r="B233" s="10"/>
      <c r="C233" s="52" t="str">
        <f>([1]DE2015!$C$26)</f>
        <v>DE</v>
      </c>
      <c r="D233" s="10" t="s">
        <v>16</v>
      </c>
      <c r="E233" s="39" t="s">
        <v>31</v>
      </c>
      <c r="F233" s="40"/>
      <c r="G233" s="114">
        <f>([1]DE2015!$C$25)</f>
        <v>42041</v>
      </c>
      <c r="H233" s="114"/>
    </row>
    <row r="234" spans="1:8" s="14" customFormat="1" ht="18" customHeight="1" thickBot="1">
      <c r="A234" s="13" t="s">
        <v>6</v>
      </c>
      <c r="B234" s="13" t="s">
        <v>7</v>
      </c>
      <c r="C234" s="13" t="s">
        <v>8</v>
      </c>
      <c r="D234" s="13" t="s">
        <v>9</v>
      </c>
      <c r="E234" s="13" t="s">
        <v>10</v>
      </c>
      <c r="F234" s="13" t="s">
        <v>11</v>
      </c>
      <c r="G234" s="13" t="s">
        <v>12</v>
      </c>
      <c r="H234" s="13" t="s">
        <v>13</v>
      </c>
    </row>
    <row r="235" spans="1:8" s="3" customFormat="1" ht="18" customHeight="1" thickBot="1">
      <c r="A235" s="15">
        <v>1</v>
      </c>
      <c r="B235" s="16">
        <v>812</v>
      </c>
      <c r="C235" s="17" t="str">
        <f>IF(B235="","",VLOOKUP(B235,'[1]ATLETAS '!$A$1:$F$556,2,0))</f>
        <v>Ruben Ricardo Lopes da Silva</v>
      </c>
      <c r="D235" s="18" t="str">
        <f>IF(B235="","",VLOOKUP(B235,'[1]ATLETAS '!$A$1:$F$556,3,0))</f>
        <v>Junior</v>
      </c>
      <c r="E235" s="17" t="str">
        <f>IF(B235="","",VLOOKUP(B235,'[1]ATLETAS '!$A$1:$F$556,5,0))</f>
        <v>ES D. Sancho I, V. N. Famalicão</v>
      </c>
      <c r="F235" s="18">
        <f>IF(B235="","",VLOOKUP(B235,'[1]ATLETAS '!$A$1:$F$29011,4,0))</f>
        <v>15213538</v>
      </c>
      <c r="G235" s="19"/>
      <c r="H235" s="18">
        <f>IF(B235="","",35)</f>
        <v>35</v>
      </c>
    </row>
    <row r="236" spans="1:8" s="3" customFormat="1" ht="18" customHeight="1" thickBot="1">
      <c r="A236" s="15">
        <v>2</v>
      </c>
      <c r="B236" s="16">
        <v>822</v>
      </c>
      <c r="C236" s="17" t="str">
        <f>IF(B236="","",VLOOKUP(B236,'[1]ATLETAS '!$A$1:$F$556,2,0))</f>
        <v>João Francisco Santo</v>
      </c>
      <c r="D236" s="18" t="str">
        <f>IF(B236="","",VLOOKUP(B236,'[1]ATLETAS '!$A$1:$F$556,3,0))</f>
        <v>Júnior</v>
      </c>
      <c r="E236" s="17" t="str">
        <f>IF(B236="","",VLOOKUP(B236,'[1]ATLETAS '!$A$1:$F$556,5,0))</f>
        <v>ES da Boa Nova, Leça da Palmeira, Matosinhos</v>
      </c>
      <c r="F236" s="18">
        <f>IF(B236="","",VLOOKUP(B236,'[1]ATLETAS '!$A$1:$F$29011,4,0))</f>
        <v>14975337</v>
      </c>
      <c r="G236" s="19"/>
      <c r="H236" s="18">
        <f>IF(B236="","",30)</f>
        <v>30</v>
      </c>
    </row>
    <row r="237" spans="1:8" s="3" customFormat="1" ht="18" customHeight="1" thickBot="1">
      <c r="A237" s="15">
        <v>3</v>
      </c>
      <c r="B237" s="16">
        <v>837</v>
      </c>
      <c r="C237" s="17" t="str">
        <f>IF(B237="","",VLOOKUP(B237,'[1]ATLETAS '!$A$1:$F$556,2,0))</f>
        <v>André Bessa</v>
      </c>
      <c r="D237" s="18" t="str">
        <f>IF(B237="","",VLOOKUP(B237,'[1]ATLETAS '!$A$1:$F$556,3,0))</f>
        <v>Júnior</v>
      </c>
      <c r="E237" s="17" t="str">
        <f>IF(B237="","",VLOOKUP(B237,'[1]ATLETAS '!$A$1:$F$556,5,0))</f>
        <v>ES de Valongo</v>
      </c>
      <c r="F237" s="18">
        <f>IF(B237="","",VLOOKUP(B237,'[1]ATLETAS '!$A$1:$F$29011,4,0))</f>
        <v>918621010</v>
      </c>
      <c r="G237" s="19"/>
      <c r="H237" s="18">
        <f>IF(B237="","",27)</f>
        <v>27</v>
      </c>
    </row>
    <row r="238" spans="1:8" s="3" customFormat="1" ht="18" customHeight="1" thickBot="1">
      <c r="A238" s="22">
        <v>4</v>
      </c>
      <c r="B238" s="16">
        <v>825</v>
      </c>
      <c r="C238" s="17" t="str">
        <f>IF(B238="","",VLOOKUP(B238,'[1]ATLETAS '!$A$1:$F$556,2,0))</f>
        <v>Joel Filipe Ribeiro</v>
      </c>
      <c r="D238" s="18" t="str">
        <f>IF(B238="","",VLOOKUP(B238,'[1]ATLETAS '!$A$1:$F$556,3,0))</f>
        <v>Júnior</v>
      </c>
      <c r="E238" s="17" t="str">
        <f>IF(B238="","",VLOOKUP(B238,'[1]ATLETAS '!$A$1:$F$556,5,0))</f>
        <v>EBS À Beira Douro, Medas, Gondomar</v>
      </c>
      <c r="F238" s="18">
        <f>IF(B238="","",VLOOKUP(B238,'[1]ATLETAS '!$A$1:$F$29011,4,0))</f>
        <v>15280186</v>
      </c>
      <c r="G238" s="38"/>
      <c r="H238" s="18">
        <f>IF(B238="","",25)</f>
        <v>25</v>
      </c>
    </row>
    <row r="239" spans="1:8" s="3" customFormat="1" ht="18" customHeight="1" thickBot="1">
      <c r="A239" s="22">
        <v>5</v>
      </c>
      <c r="B239" s="16">
        <v>836</v>
      </c>
      <c r="C239" s="17" t="str">
        <f>IF(B239="","",VLOOKUP(B239,'[1]ATLETAS '!$A$1:$F$556,2,0))</f>
        <v>Bruno Rodrigues</v>
      </c>
      <c r="D239" s="18" t="str">
        <f>IF(B239="","",VLOOKUP(B239,'[1]ATLETAS '!$A$1:$F$556,3,0))</f>
        <v>Júnior</v>
      </c>
      <c r="E239" s="17" t="str">
        <f>IF(B239="","",VLOOKUP(B239,'[1]ATLETAS '!$A$1:$F$556,5,0))</f>
        <v>ES de Valongo</v>
      </c>
      <c r="F239" s="18">
        <f>IF(B239="","",VLOOKUP(B239,'[1]ATLETAS '!$A$1:$F$29011,4,0))</f>
        <v>15382387</v>
      </c>
      <c r="G239" s="23"/>
      <c r="H239" s="18">
        <f>IF(B239="","",23)</f>
        <v>23</v>
      </c>
    </row>
    <row r="240" spans="1:8" s="3" customFormat="1" ht="18" customHeight="1" thickBot="1">
      <c r="A240" s="22">
        <v>6</v>
      </c>
      <c r="B240" s="16">
        <v>817</v>
      </c>
      <c r="C240" s="17" t="str">
        <f>IF(B240="","",VLOOKUP(B240,'[1]ATLETAS '!$A$1:$F$556,2,0))</f>
        <v>Cristiano Rafael Oliveira</v>
      </c>
      <c r="D240" s="18" t="str">
        <f>IF(B240="","",VLOOKUP(B240,'[1]ATLETAS '!$A$1:$F$556,3,0))</f>
        <v>Júnior</v>
      </c>
      <c r="E240" s="17" t="str">
        <f>IF(B240="","",VLOOKUP(B240,'[1]ATLETAS '!$A$1:$F$556,5,0))</f>
        <v>EB Maria Pais Ribeiro - A Ribeirinha, Macieira, Vila do Conde- Equipa A</v>
      </c>
      <c r="F240" s="18">
        <f>IF(B240="","",VLOOKUP(B240,'[1]ATLETAS '!$A$1:$F$29011,4,0))</f>
        <v>15367222</v>
      </c>
      <c r="G240" s="23"/>
      <c r="H240" s="18" t="s">
        <v>23</v>
      </c>
    </row>
    <row r="241" spans="1:8" s="3" customFormat="1" ht="18" customHeight="1" thickBot="1">
      <c r="A241" s="22">
        <v>7</v>
      </c>
      <c r="B241" s="16">
        <v>820</v>
      </c>
      <c r="C241" s="17" t="str">
        <f>IF(B241="","",VLOOKUP(B241,'[1]ATLETAS '!$A$1:$F$556,2,0))</f>
        <v>João Festas Cardoso</v>
      </c>
      <c r="D241" s="18" t="str">
        <f>IF(B241="","",VLOOKUP(B241,'[1]ATLETAS '!$A$1:$F$556,3,0))</f>
        <v>Júnior</v>
      </c>
      <c r="E241" s="17" t="str">
        <f>IF(B241="","",VLOOKUP(B241,'[1]ATLETAS '!$A$1:$F$556,5,0))</f>
        <v>ES da Boa Nova, Leça da Palmeira, Matosinhos</v>
      </c>
      <c r="F241" s="18">
        <f>IF(B241="","",VLOOKUP(B241,'[1]ATLETAS '!$A$1:$F$29011,4,0))</f>
        <v>138392781</v>
      </c>
      <c r="G241" s="23"/>
      <c r="H241" s="18">
        <f>IF(B241="","",19)</f>
        <v>19</v>
      </c>
    </row>
    <row r="242" spans="1:8" s="3" customFormat="1" ht="18" customHeight="1" thickBot="1">
      <c r="A242" s="15">
        <v>8</v>
      </c>
      <c r="B242" s="16">
        <v>814</v>
      </c>
      <c r="C242" s="17" t="str">
        <f>IF(B242="","",VLOOKUP(B242,'[1]ATLETAS '!$A$1:$F$556,2,0))</f>
        <v>Bruno Ronaldo Martins</v>
      </c>
      <c r="D242" s="18" t="str">
        <f>IF(B242="","",VLOOKUP(B242,'[1]ATLETAS '!$A$1:$F$556,3,0))</f>
        <v>Júnior</v>
      </c>
      <c r="E242" s="17" t="str">
        <f>IF(B242="","",VLOOKUP(B242,'[1]ATLETAS '!$A$1:$F$556,5,0))</f>
        <v>EBS Fontes Pereira de Melo, Porto</v>
      </c>
      <c r="F242" s="18" t="str">
        <f>IF(B242="","",VLOOKUP(B242,'[1]ATLETAS '!$A$1:$F$29011,4,0))</f>
        <v>157200113ZZ3</v>
      </c>
      <c r="G242" s="23"/>
      <c r="H242" s="18">
        <f>IF(B242="","",17)</f>
        <v>17</v>
      </c>
    </row>
    <row r="243" spans="1:8" s="3" customFormat="1" ht="18" customHeight="1" thickBot="1">
      <c r="A243" s="22">
        <v>9</v>
      </c>
      <c r="B243" s="16">
        <v>835</v>
      </c>
      <c r="C243" s="17" t="str">
        <f>IF(B243="","",VLOOKUP(B243,'[1]ATLETAS '!$A$1:$F$556,2,0))</f>
        <v>Rui Manuel Ferreira</v>
      </c>
      <c r="D243" s="18" t="str">
        <f>IF(B243="","",VLOOKUP(B243,'[1]ATLETAS '!$A$1:$F$556,3,0))</f>
        <v>Júnior</v>
      </c>
      <c r="E243" s="17" t="str">
        <f>IF(B243="","",VLOOKUP(B243,'[1]ATLETAS '!$A$1:$F$556,5,0))</f>
        <v>ES de Ínfias, Vizela</v>
      </c>
      <c r="F243" s="18">
        <f>IF(B243="","",VLOOKUP(B243,'[1]ATLETAS '!$A$1:$F$29011,4,0))</f>
        <v>15401907</v>
      </c>
      <c r="G243" s="23"/>
      <c r="H243" s="18">
        <f>IF(B243="","",15)</f>
        <v>15</v>
      </c>
    </row>
    <row r="244" spans="1:8" s="3" customFormat="1" ht="18" customHeight="1" thickBot="1">
      <c r="A244" s="22">
        <v>10</v>
      </c>
      <c r="B244" s="16">
        <v>824</v>
      </c>
      <c r="C244" s="17" t="str">
        <f>IF(B244="","",VLOOKUP(B244,'[1]ATLETAS '!$A$1:$F$556,2,0))</f>
        <v>João Pedro Gomes Magalhães</v>
      </c>
      <c r="D244" s="18" t="str">
        <f>IF(B244="","",VLOOKUP(B244,'[1]ATLETAS '!$A$1:$F$556,3,0))</f>
        <v>Júnior</v>
      </c>
      <c r="E244" s="17" t="str">
        <f>IF(B244="","",VLOOKUP(B244,'[1]ATLETAS '!$A$1:$F$556,5,0))</f>
        <v>ES da Boa Nova, Leça da Palmeira, Matosinhos</v>
      </c>
      <c r="F244" s="18">
        <f>IF(B244="","",VLOOKUP(B244,'[1]ATLETAS '!$A$1:$F$29011,4,0))</f>
        <v>15407873</v>
      </c>
      <c r="G244" s="23"/>
      <c r="H244" s="18">
        <f>IF(B244="","",13)</f>
        <v>13</v>
      </c>
    </row>
    <row r="245" spans="1:8" s="3" customFormat="1" ht="18" customHeight="1" thickBot="1">
      <c r="A245" s="22">
        <v>11</v>
      </c>
      <c r="B245" s="16">
        <v>801</v>
      </c>
      <c r="C245" s="17" t="str">
        <f>IF(B245="","",VLOOKUP(B245,'[1]ATLETAS '!$A$1:$F$556,2,0))</f>
        <v>Rui Jorge Oliveira</v>
      </c>
      <c r="D245" s="18" t="str">
        <f>IF(B245="","",VLOOKUP(B245,'[1]ATLETAS '!$A$1:$F$556,3,0))</f>
        <v>Júnior</v>
      </c>
      <c r="E245" s="17" t="str">
        <f>IF(B245="","",VLOOKUP(B245,'[1]ATLETAS '!$A$1:$F$556,5,0))</f>
        <v>ES de Barcelinhos, Barcelos</v>
      </c>
      <c r="F245" s="18">
        <f>IF(B245="","",VLOOKUP(B245,'[1]ATLETAS '!$A$1:$F$29011,4,0))</f>
        <v>15383841</v>
      </c>
      <c r="G245" s="23"/>
      <c r="H245" s="18">
        <f>IF(B245="","",11)</f>
        <v>11</v>
      </c>
    </row>
    <row r="246" spans="1:8" s="3" customFormat="1" ht="23.25" customHeight="1" thickBot="1">
      <c r="A246" s="10" t="s">
        <v>15</v>
      </c>
      <c r="B246" s="10"/>
      <c r="C246" s="52" t="str">
        <f>([1]DE2015!$C$26)</f>
        <v>DE</v>
      </c>
      <c r="D246" s="10" t="s">
        <v>16</v>
      </c>
      <c r="E246" s="39" t="s">
        <v>59</v>
      </c>
      <c r="F246" s="40"/>
      <c r="G246" s="114">
        <f>([1]DE2015!$C$25)</f>
        <v>42041</v>
      </c>
      <c r="H246" s="114"/>
    </row>
    <row r="247" spans="1:8" ht="18" customHeight="1" thickBot="1">
      <c r="D247" s="81" t="s">
        <v>60</v>
      </c>
      <c r="E247" s="81" t="s">
        <v>10</v>
      </c>
      <c r="F247" s="81" t="s">
        <v>13</v>
      </c>
    </row>
    <row r="248" spans="1:8" ht="18" customHeight="1" thickBot="1">
      <c r="D248" s="79">
        <v>1</v>
      </c>
      <c r="E248" s="80" t="s">
        <v>38</v>
      </c>
      <c r="F248" s="79">
        <v>21</v>
      </c>
    </row>
    <row r="249" spans="1:8" ht="18" customHeight="1" thickBot="1">
      <c r="D249" s="79">
        <v>2</v>
      </c>
      <c r="E249" s="80" t="s">
        <v>45</v>
      </c>
      <c r="F249" s="79">
        <v>21</v>
      </c>
    </row>
    <row r="250" spans="1:8" ht="18" customHeight="1" thickBot="1">
      <c r="D250" s="79">
        <v>3</v>
      </c>
      <c r="E250" s="80" t="s">
        <v>57</v>
      </c>
      <c r="F250" s="79">
        <v>23</v>
      </c>
    </row>
    <row r="251" spans="1:8" ht="18" customHeight="1" thickBot="1">
      <c r="D251" s="79">
        <v>4</v>
      </c>
      <c r="E251" s="80" t="s">
        <v>48</v>
      </c>
      <c r="F251" s="79">
        <v>24</v>
      </c>
    </row>
    <row r="252" spans="1:8" ht="18" customHeight="1" thickBot="1">
      <c r="D252" s="79">
        <v>5</v>
      </c>
      <c r="E252" s="80" t="s">
        <v>50</v>
      </c>
      <c r="F252" s="79">
        <v>40</v>
      </c>
    </row>
    <row r="253" spans="1:8" ht="18" customHeight="1" thickBot="1">
      <c r="D253" s="79">
        <v>6</v>
      </c>
      <c r="E253" s="80" t="s">
        <v>39</v>
      </c>
      <c r="F253" s="79">
        <v>44</v>
      </c>
    </row>
    <row r="254" spans="1:8" ht="18" customHeight="1" thickBot="1">
      <c r="D254" s="79">
        <v>7</v>
      </c>
      <c r="E254" s="80" t="s">
        <v>58</v>
      </c>
      <c r="F254" s="79">
        <v>50</v>
      </c>
    </row>
    <row r="255" spans="1:8" ht="18" customHeight="1" thickBot="1">
      <c r="D255" s="79">
        <v>8</v>
      </c>
      <c r="E255" s="80" t="s">
        <v>40</v>
      </c>
      <c r="F255" s="79">
        <v>59</v>
      </c>
    </row>
    <row r="256" spans="1:8" ht="18" customHeight="1" thickBot="1">
      <c r="D256" s="79">
        <v>9</v>
      </c>
      <c r="E256" s="80" t="s">
        <v>53</v>
      </c>
      <c r="F256" s="79">
        <v>68</v>
      </c>
    </row>
    <row r="257" spans="4:6" ht="18" customHeight="1" thickBot="1">
      <c r="D257" s="79">
        <v>10</v>
      </c>
      <c r="E257" s="80" t="s">
        <v>46</v>
      </c>
      <c r="F257" s="79">
        <v>72</v>
      </c>
    </row>
    <row r="258" spans="4:6" ht="18" customHeight="1" thickBot="1">
      <c r="D258" s="79">
        <v>11</v>
      </c>
      <c r="E258" s="80" t="s">
        <v>37</v>
      </c>
      <c r="F258" s="79">
        <v>73</v>
      </c>
    </row>
    <row r="259" spans="4:6" ht="18" customHeight="1" thickBot="1">
      <c r="D259" s="79">
        <v>12</v>
      </c>
      <c r="E259" s="80" t="s">
        <v>55</v>
      </c>
      <c r="F259" s="79">
        <v>86</v>
      </c>
    </row>
    <row r="260" spans="4:6" ht="18" customHeight="1" thickBot="1">
      <c r="D260" s="79">
        <v>13</v>
      </c>
      <c r="E260" s="80" t="s">
        <v>47</v>
      </c>
      <c r="F260" s="79">
        <v>102</v>
      </c>
    </row>
    <row r="261" spans="4:6" ht="18" customHeight="1" thickBot="1">
      <c r="D261" s="79">
        <v>14</v>
      </c>
      <c r="E261" s="80" t="s">
        <v>54</v>
      </c>
      <c r="F261" s="79">
        <v>112</v>
      </c>
    </row>
    <row r="262" spans="4:6" ht="18" customHeight="1" thickBot="1">
      <c r="D262" s="79">
        <v>15</v>
      </c>
      <c r="E262" s="80" t="s">
        <v>56</v>
      </c>
      <c r="F262" s="79">
        <v>130</v>
      </c>
    </row>
    <row r="263" spans="4:6" ht="18" customHeight="1" thickBot="1">
      <c r="D263" s="79">
        <v>16</v>
      </c>
      <c r="E263" s="80" t="s">
        <v>41</v>
      </c>
      <c r="F263" s="79">
        <v>138</v>
      </c>
    </row>
    <row r="264" spans="4:6" ht="18" customHeight="1" thickBot="1">
      <c r="D264" s="79">
        <v>17</v>
      </c>
      <c r="E264" s="80" t="s">
        <v>36</v>
      </c>
      <c r="F264" s="79">
        <v>152</v>
      </c>
    </row>
    <row r="265" spans="4:6" ht="18" customHeight="1" thickBot="1">
      <c r="D265" s="79">
        <v>18</v>
      </c>
      <c r="E265" s="80" t="s">
        <v>49</v>
      </c>
      <c r="F265" s="79">
        <v>166</v>
      </c>
    </row>
    <row r="266" spans="4:6" ht="18" customHeight="1" thickBot="1">
      <c r="D266" s="79">
        <v>19</v>
      </c>
      <c r="E266" s="80" t="s">
        <v>42</v>
      </c>
      <c r="F266" s="79">
        <v>171</v>
      </c>
    </row>
    <row r="267" spans="4:6" ht="18" customHeight="1" thickBot="1">
      <c r="D267" s="79">
        <v>20</v>
      </c>
      <c r="E267" s="80" t="s">
        <v>51</v>
      </c>
      <c r="F267" s="79">
        <v>181</v>
      </c>
    </row>
    <row r="268" spans="4:6" ht="18" customHeight="1" thickBot="1">
      <c r="D268" s="79">
        <v>21</v>
      </c>
      <c r="E268" s="80" t="s">
        <v>43</v>
      </c>
      <c r="F268" s="79">
        <v>191</v>
      </c>
    </row>
    <row r="269" spans="4:6" ht="18" customHeight="1" thickBot="1">
      <c r="D269" s="79">
        <v>22</v>
      </c>
      <c r="E269" s="80" t="s">
        <v>52</v>
      </c>
      <c r="F269" s="79">
        <v>216</v>
      </c>
    </row>
    <row r="270" spans="4:6" ht="18" customHeight="1" thickBot="1">
      <c r="D270" s="79">
        <v>23</v>
      </c>
      <c r="E270" s="80" t="s">
        <v>44</v>
      </c>
      <c r="F270" s="79">
        <v>238</v>
      </c>
    </row>
    <row r="271" spans="4:6" ht="15.75" thickBot="1"/>
    <row r="272" spans="4:6" ht="15.75" thickBot="1">
      <c r="E272" s="17" t="s">
        <v>61</v>
      </c>
      <c r="F272" s="18" t="s">
        <v>62</v>
      </c>
    </row>
    <row r="273" spans="4:6" ht="15.75" thickBot="1">
      <c r="E273" s="17" t="s">
        <v>63</v>
      </c>
      <c r="F273" s="18" t="s">
        <v>62</v>
      </c>
    </row>
    <row r="274" spans="4:6" ht="15.75" thickBot="1">
      <c r="E274" s="17" t="s">
        <v>64</v>
      </c>
      <c r="F274" s="18" t="s">
        <v>62</v>
      </c>
    </row>
    <row r="275" spans="4:6" ht="15.75" thickBot="1">
      <c r="E275" s="17" t="s">
        <v>65</v>
      </c>
      <c r="F275" s="18" t="s">
        <v>62</v>
      </c>
    </row>
    <row r="276" spans="4:6" ht="15.75" thickBot="1">
      <c r="E276" s="55" t="s">
        <v>66</v>
      </c>
      <c r="F276" s="18" t="s">
        <v>62</v>
      </c>
    </row>
    <row r="277" spans="4:6" ht="15.75" thickBot="1">
      <c r="E277" s="17" t="s">
        <v>67</v>
      </c>
      <c r="F277" s="18" t="s">
        <v>62</v>
      </c>
    </row>
    <row r="278" spans="4:6" ht="15.75" thickBot="1">
      <c r="E278" s="17" t="s">
        <v>68</v>
      </c>
      <c r="F278" s="18" t="s">
        <v>62</v>
      </c>
    </row>
    <row r="279" spans="4:6" ht="15.75" thickBot="1">
      <c r="E279" s="17" t="s">
        <v>69</v>
      </c>
      <c r="F279" s="18" t="s">
        <v>62</v>
      </c>
    </row>
    <row r="280" spans="4:6" ht="15.75" thickBot="1">
      <c r="E280" s="55" t="s">
        <v>70</v>
      </c>
      <c r="F280" s="18" t="s">
        <v>62</v>
      </c>
    </row>
    <row r="281" spans="4:6" ht="15.75" thickBot="1">
      <c r="E281" s="55" t="s">
        <v>71</v>
      </c>
      <c r="F281" s="18" t="s">
        <v>72</v>
      </c>
    </row>
    <row r="282" spans="4:6" ht="15.75" thickBot="1">
      <c r="E282" s="84" t="s">
        <v>78</v>
      </c>
      <c r="F282" s="18" t="s">
        <v>72</v>
      </c>
    </row>
    <row r="283" spans="4:6" ht="15.75" thickBot="1">
      <c r="E283" s="71" t="s">
        <v>73</v>
      </c>
      <c r="F283" s="67" t="s">
        <v>74</v>
      </c>
    </row>
    <row r="285" spans="4:6">
      <c r="D285" t="s">
        <v>62</v>
      </c>
      <c r="E285" t="s">
        <v>75</v>
      </c>
    </row>
    <row r="286" spans="4:6">
      <c r="D286" t="s">
        <v>72</v>
      </c>
      <c r="E286" t="s">
        <v>76</v>
      </c>
    </row>
    <row r="287" spans="4:6">
      <c r="D287" t="s">
        <v>74</v>
      </c>
      <c r="E287" t="s">
        <v>77</v>
      </c>
    </row>
  </sheetData>
  <mergeCells count="19">
    <mergeCell ref="G231:H231"/>
    <mergeCell ref="G246:H246"/>
    <mergeCell ref="A2:H9"/>
    <mergeCell ref="A11:H11"/>
    <mergeCell ref="C13:E13"/>
    <mergeCell ref="G13:H13"/>
    <mergeCell ref="C14:D14"/>
    <mergeCell ref="G14:H14"/>
    <mergeCell ref="G189:H189"/>
    <mergeCell ref="G228:H228"/>
    <mergeCell ref="G233:H233"/>
    <mergeCell ref="G179:H179"/>
    <mergeCell ref="G15:H15"/>
    <mergeCell ref="G36:H36"/>
    <mergeCell ref="G50:H50"/>
    <mergeCell ref="G112:H112"/>
    <mergeCell ref="G131:H131"/>
    <mergeCell ref="G182:H182"/>
    <mergeCell ref="G110:H110"/>
  </mergeCells>
  <pageMargins left="0.70866141732283472" right="0.70866141732283472" top="0.74803149606299213" bottom="0.74803149606299213" header="0.31496062992125984" footer="0.31496062992125984"/>
  <pageSetup paperSize="9" scale="80" fitToHeight="0" orientation="landscape" horizontalDpi="4294967294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Nº dorsal errado" error="Atleta não inscrito na categoria">
          <x14:formula1>
            <xm:f>'[1]ATLETAS '!#REF!</xm:f>
          </x14:formula1>
          <xm:sqref>B17:B35</xm:sqref>
        </x14:dataValidation>
        <x14:dataValidation type="list" allowBlank="1" showInputMessage="1" showErrorMessage="1" errorTitle="Nº dorsal errado" error="Atleta não inscrito na categoria">
          <x14:formula1>
            <xm:f>'[1]ATLETAS '!#REF!</xm:f>
          </x14:formula1>
          <xm:sqref>B38:B49</xm:sqref>
        </x14:dataValidation>
        <x14:dataValidation type="list" allowBlank="1" showInputMessage="1" showErrorMessage="1" error="Atleta não inscrito na categoria">
          <x14:formula1>
            <xm:f>'[1]ATLETAS '!#REF!</xm:f>
          </x14:formula1>
          <xm:sqref>B52:B109</xm:sqref>
        </x14:dataValidation>
        <x14:dataValidation type="list" allowBlank="1" showInputMessage="1" showErrorMessage="1" errorTitle="Nº dorsal errado" error="Atleta não inscrito na categoria">
          <x14:formula1>
            <xm:f>'[1]ATLETAS '!#REF!</xm:f>
          </x14:formula1>
          <xm:sqref>B114:B130 B133:B178 B181 B235:B245 B184:B188 B191:B227 B230 B232</xm:sqref>
        </x14:dataValidation>
        <x14:dataValidation type="list" allowBlank="1" showInputMessage="1" showErrorMessage="1" error="Atleta não inscrito na categoria">
          <x14:formula1>
            <xm:f>'[1]ATLETAS '!#REF!</xm:f>
          </x14:formula1>
          <xm:sqref>B111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H210"/>
  <sheetViews>
    <sheetView workbookViewId="0">
      <selection activeCell="I16" sqref="I16"/>
    </sheetView>
  </sheetViews>
  <sheetFormatPr defaultRowHeight="15"/>
  <cols>
    <col min="3" max="3" width="34.42578125" bestFit="1" customWidth="1"/>
    <col min="4" max="4" width="13.140625" bestFit="1" customWidth="1"/>
    <col min="5" max="5" width="64.7109375" bestFit="1" customWidth="1"/>
  </cols>
  <sheetData>
    <row r="1" spans="1:8" ht="15.75" thickBot="1">
      <c r="A1" s="13" t="s">
        <v>6</v>
      </c>
      <c r="B1" s="13" t="s">
        <v>7</v>
      </c>
      <c r="C1" s="13" t="s">
        <v>8</v>
      </c>
      <c r="D1" s="13" t="s">
        <v>9</v>
      </c>
      <c r="E1" s="13" t="s">
        <v>10</v>
      </c>
      <c r="F1" s="13" t="s">
        <v>13</v>
      </c>
    </row>
    <row r="2" spans="1:8" ht="15.75" thickBot="1">
      <c r="A2" s="15">
        <v>8</v>
      </c>
      <c r="B2" s="16">
        <v>484</v>
      </c>
      <c r="C2" s="17" t="str">
        <f>IF(B2="","",VLOOKUP(B2,'[1]ATLETAS '!$A$1:$F$556,2,0))</f>
        <v>Tiago André Oliveira</v>
      </c>
      <c r="D2" s="18" t="str">
        <f>IF(B2="","",VLOOKUP(B2,'[1]ATLETAS '!$A$1:$F$556,3,0))</f>
        <v>Iniciado</v>
      </c>
      <c r="E2" s="17" t="str">
        <f>IF(B2="","",VLOOKUP(B2,'[1]ATLETAS '!$A$1:$F$556,5,0))</f>
        <v>AE António Feijó</v>
      </c>
      <c r="F2" s="18">
        <v>17</v>
      </c>
      <c r="G2" s="15">
        <v>8</v>
      </c>
      <c r="H2" s="63">
        <f>SUM(G2:G7)</f>
        <v>152</v>
      </c>
    </row>
    <row r="3" spans="1:8" ht="15.75" thickBot="1">
      <c r="A3" s="22">
        <v>15</v>
      </c>
      <c r="B3" s="16">
        <v>32</v>
      </c>
      <c r="C3" s="17" t="str">
        <f>IF(B3="","",VLOOKUP(B3,'[1]ATLETAS '!$A$1:$F$556,2,0))</f>
        <v>Leandro Lima</v>
      </c>
      <c r="D3" s="18" t="str">
        <f>IF(B3="","",VLOOKUP(B3,'[1]ATLETAS '!$A$1:$F$556,3,0))</f>
        <v>Infantil A</v>
      </c>
      <c r="E3" s="17" t="str">
        <f>IF(B3="","",VLOOKUP(B3,'[1]ATLETAS '!$A$1:$F$556,5,0))</f>
        <v>AE António Feijó</v>
      </c>
      <c r="F3" s="18">
        <f>IF(B3="","",6)</f>
        <v>6</v>
      </c>
      <c r="G3" s="22">
        <v>15</v>
      </c>
    </row>
    <row r="4" spans="1:8" ht="15.75" thickBot="1">
      <c r="A4" s="22">
        <v>19</v>
      </c>
      <c r="B4" s="16">
        <v>224</v>
      </c>
      <c r="C4" s="37" t="str">
        <f>IF(B4="","",VLOOKUP(B4,'[1]ATLETAS '!$A$1:$F$556,2,0))</f>
        <v>António David</v>
      </c>
      <c r="D4" s="15" t="str">
        <f>IF(B4="","",VLOOKUP(B4,'[1]ATLETAS '!$A$1:$F$556,3,0))</f>
        <v>Infantil B</v>
      </c>
      <c r="E4" s="37" t="str">
        <f>IF(B4="","",VLOOKUP(B4,'[1]ATLETAS '!$A$1:$F$556,5,0))</f>
        <v>AE António Feijó</v>
      </c>
      <c r="F4" s="18">
        <f>IF(B4="","",2)</f>
        <v>2</v>
      </c>
      <c r="G4" s="22">
        <v>19</v>
      </c>
    </row>
    <row r="5" spans="1:8" ht="15.75" thickBot="1">
      <c r="A5" s="22">
        <v>28</v>
      </c>
      <c r="B5" s="16">
        <v>287</v>
      </c>
      <c r="C5" s="37" t="str">
        <f>IF(B5="","",VLOOKUP(B5,'[1]ATLETAS '!$A$1:$F$556,2,0))</f>
        <v>Tiago Martins</v>
      </c>
      <c r="D5" s="15" t="str">
        <f>IF(B5="","",VLOOKUP(B5,'[1]ATLETAS '!$A$1:$F$556,3,0))</f>
        <v>Infantil B</v>
      </c>
      <c r="E5" s="37" t="str">
        <f>IF(B5="","",VLOOKUP(B5,'[1]ATLETAS '!$A$1:$F$556,5,0))</f>
        <v>AE António Feijó</v>
      </c>
      <c r="F5" s="18">
        <f>IF(B5="","",1)</f>
        <v>1</v>
      </c>
      <c r="G5" s="22">
        <v>28</v>
      </c>
    </row>
    <row r="6" spans="1:8" ht="15.75" thickBot="1">
      <c r="A6" s="22">
        <v>34</v>
      </c>
      <c r="B6" s="16">
        <v>286</v>
      </c>
      <c r="C6" s="37" t="str">
        <f>IF(B6="","",VLOOKUP(B6,'[1]ATLETAS '!$A$1:$F$556,2,0))</f>
        <v>Tiago Fonseca</v>
      </c>
      <c r="D6" s="15" t="str">
        <f>IF(B6="","",VLOOKUP(B6,'[1]ATLETAS '!$A$1:$F$556,3,0))</f>
        <v>Infantil B</v>
      </c>
      <c r="E6" s="37" t="str">
        <f>IF(B6="","",VLOOKUP(B6,'[1]ATLETAS '!$A$1:$F$556,5,0))</f>
        <v>AE António Feijó</v>
      </c>
      <c r="F6" s="18">
        <f>IF(B6="","",1)</f>
        <v>1</v>
      </c>
      <c r="G6" s="22">
        <v>34</v>
      </c>
    </row>
    <row r="7" spans="1:8" ht="15.75" thickBot="1">
      <c r="A7" s="22">
        <v>48</v>
      </c>
      <c r="B7" s="16">
        <v>264</v>
      </c>
      <c r="C7" s="37" t="str">
        <f>IF(B7="","",VLOOKUP(B7,'[1]ATLETAS '!$A$1:$F$556,2,0))</f>
        <v>Miguel Fernandes Vilas Boas</v>
      </c>
      <c r="D7" s="15" t="str">
        <f>IF(B7="","",VLOOKUP(B7,'[1]ATLETAS '!$A$1:$F$556,3,0))</f>
        <v>Infantil B</v>
      </c>
      <c r="E7" s="37" t="str">
        <f>IF(B7="","",VLOOKUP(B7,'[1]ATLETAS '!$A$1:$F$556,5,0))</f>
        <v>AE António Feijó</v>
      </c>
      <c r="F7" s="18">
        <f>IF(B7="","",1)</f>
        <v>1</v>
      </c>
      <c r="G7" s="22">
        <v>48</v>
      </c>
    </row>
    <row r="8" spans="1:8" ht="15.75" thickBot="1">
      <c r="A8" s="64">
        <v>6</v>
      </c>
      <c r="B8" s="65">
        <v>417</v>
      </c>
      <c r="C8" s="66" t="str">
        <f>IF(B8="","",VLOOKUP(B8,'[1]ATLETAS '!$A$1:$F$556,2,0))</f>
        <v>Bruno Rafael Melo</v>
      </c>
      <c r="D8" s="67" t="str">
        <f>IF(B8="","",VLOOKUP(B8,'[1]ATLETAS '!$A$1:$F$556,3,0))</f>
        <v>Iniciado</v>
      </c>
      <c r="E8" s="66" t="str">
        <f>IF(B8="","",VLOOKUP(B8,'[1]ATLETAS '!$A$1:$F$556,5,0))</f>
        <v>AE Arcozelo, Ponte de Lima</v>
      </c>
      <c r="F8" s="67">
        <v>21</v>
      </c>
      <c r="G8" s="64">
        <v>6</v>
      </c>
      <c r="H8" s="63">
        <f>SUM(G8:G13)</f>
        <v>73</v>
      </c>
    </row>
    <row r="9" spans="1:8" ht="15.75" thickBot="1">
      <c r="A9" s="68">
        <v>11</v>
      </c>
      <c r="B9" s="65">
        <v>632</v>
      </c>
      <c r="C9" s="69" t="str">
        <f>IF(B9="","",VLOOKUP(B9,'[1]ATLETAS '!$A$1:$F$556,2,0))</f>
        <v>André José Costa</v>
      </c>
      <c r="D9" s="70" t="str">
        <f>IF(B9="","",VLOOKUP(B9,'[1]ATLETAS '!$A$1:$F$556,3,0))</f>
        <v>Juvenil</v>
      </c>
      <c r="E9" s="69" t="str">
        <f>IF(B9="","",VLOOKUP(B9,'[1]ATLETAS '!$A$1:$F$556,5,0))</f>
        <v>AE Arcozelo, Ponte de Lima</v>
      </c>
      <c r="F9" s="67">
        <f>IF(B9="","",11)</f>
        <v>11</v>
      </c>
      <c r="G9" s="68">
        <v>11</v>
      </c>
    </row>
    <row r="10" spans="1:8" ht="15.75" thickBot="1">
      <c r="A10" s="64">
        <v>12</v>
      </c>
      <c r="B10" s="65">
        <v>30</v>
      </c>
      <c r="C10" s="66" t="str">
        <f>IF(B10="","",VLOOKUP(B10,'[1]ATLETAS '!$A$1:$F$556,2,0))</f>
        <v>Joel Alves Caçador</v>
      </c>
      <c r="D10" s="67" t="str">
        <f>IF(B10="","",VLOOKUP(B10,'[1]ATLETAS '!$A$1:$F$556,3,0))</f>
        <v>Infantil A</v>
      </c>
      <c r="E10" s="66" t="str">
        <f>IF(B10="","",VLOOKUP(B10,'[1]ATLETAS '!$A$1:$F$556,5,0))</f>
        <v>AE Arcozelo, Ponte de Lima</v>
      </c>
      <c r="F10" s="67">
        <f>IF(B10="","",9)</f>
        <v>9</v>
      </c>
      <c r="G10" s="64">
        <v>12</v>
      </c>
    </row>
    <row r="11" spans="1:8" ht="15.75" thickBot="1">
      <c r="A11" s="64">
        <v>12</v>
      </c>
      <c r="B11" s="65">
        <v>231</v>
      </c>
      <c r="C11" s="71" t="str">
        <f>IF(B11="","",VLOOKUP(B11,'[1]ATLETAS '!$A$1:$F$556,2,0))</f>
        <v>Diogo Fernandes Gomes</v>
      </c>
      <c r="D11" s="64" t="str">
        <f>IF(B11="","",VLOOKUP(B11,'[1]ATLETAS '!$A$1:$F$556,3,0))</f>
        <v>Infantil B</v>
      </c>
      <c r="E11" s="71" t="str">
        <f>IF(B11="","",VLOOKUP(B11,'[1]ATLETAS '!$A$1:$F$556,5,0))</f>
        <v>AE Arcozelo, Ponte de Lima</v>
      </c>
      <c r="F11" s="67">
        <f>IF(B11="","",9)</f>
        <v>9</v>
      </c>
      <c r="G11" s="64">
        <v>12</v>
      </c>
    </row>
    <row r="12" spans="1:8" ht="15.75" thickBot="1">
      <c r="A12" s="64">
        <v>14</v>
      </c>
      <c r="B12" s="65">
        <v>23</v>
      </c>
      <c r="C12" s="66" t="str">
        <f>IF(B12="","",VLOOKUP(B12,'[1]ATLETAS '!$A$1:$F$556,2,0))</f>
        <v>Ivo Marcelo Viana</v>
      </c>
      <c r="D12" s="67" t="str">
        <f>IF(B12="","",VLOOKUP(B12,'[1]ATLETAS '!$A$1:$F$556,3,0))</f>
        <v>Infantil A</v>
      </c>
      <c r="E12" s="66" t="str">
        <f>IF(B12="","",VLOOKUP(B12,'[1]ATLETAS '!$A$1:$F$556,5,0))</f>
        <v>AE Arcozelo, Ponte de Lima</v>
      </c>
      <c r="F12" s="67">
        <f>IF(B12="","",7)</f>
        <v>7</v>
      </c>
      <c r="G12" s="64">
        <v>14</v>
      </c>
    </row>
    <row r="13" spans="1:8" ht="15.75" thickBot="1">
      <c r="A13" s="64">
        <v>18</v>
      </c>
      <c r="B13" s="65">
        <v>465</v>
      </c>
      <c r="C13" s="66" t="str">
        <f>IF(B13="","",VLOOKUP(B13,'[1]ATLETAS '!$A$1:$F$556,2,0))</f>
        <v>Paulo Alexandre Matos</v>
      </c>
      <c r="D13" s="67" t="str">
        <f>IF(B13="","",VLOOKUP(B13,'[1]ATLETAS '!$A$1:$F$556,3,0))</f>
        <v>Iniciado</v>
      </c>
      <c r="E13" s="66" t="str">
        <f>IF(B13="","",VLOOKUP(B13,'[1]ATLETAS '!$A$1:$F$556,5,0))</f>
        <v>AE Arcozelo, Ponte de Lima</v>
      </c>
      <c r="F13" s="67">
        <v>3</v>
      </c>
      <c r="G13" s="64">
        <v>18</v>
      </c>
    </row>
    <row r="14" spans="1:8" ht="15.75" thickBot="1">
      <c r="A14" s="68">
        <v>27</v>
      </c>
      <c r="B14" s="65">
        <v>644</v>
      </c>
      <c r="C14" s="69" t="str">
        <f>IF(B14="","",VLOOKUP(B14,'[1]ATLETAS '!$A$1:$F$556,2,0))</f>
        <v>Duarte Lima</v>
      </c>
      <c r="D14" s="70" t="str">
        <f>IF(B14="","",VLOOKUP(B14,'[1]ATLETAS '!$A$1:$F$556,3,0))</f>
        <v>Juvenil</v>
      </c>
      <c r="E14" s="69" t="str">
        <f>IF(B14="","",VLOOKUP(B14,'[1]ATLETAS '!$A$1:$F$556,5,0))</f>
        <v>AE Arcozelo, Ponte de Lima</v>
      </c>
      <c r="F14" s="67">
        <f>IF(B14="","",1)</f>
        <v>1</v>
      </c>
    </row>
    <row r="15" spans="1:8" ht="15.75" thickBot="1">
      <c r="A15" s="68">
        <v>29</v>
      </c>
      <c r="B15" s="65">
        <v>642</v>
      </c>
      <c r="C15" s="69" t="str">
        <f>IF(B15="","",VLOOKUP(B15,'[1]ATLETAS '!$A$1:$F$556,2,0))</f>
        <v>Diogo Henrique Barros</v>
      </c>
      <c r="D15" s="70" t="str">
        <f>IF(B15="","",VLOOKUP(B15,'[1]ATLETAS '!$A$1:$F$556,3,0))</f>
        <v>Juvenil</v>
      </c>
      <c r="E15" s="69" t="str">
        <f>IF(B15="","",VLOOKUP(B15,'[1]ATLETAS '!$A$1:$F$556,5,0))</f>
        <v>AE Arcozelo, Ponte de Lima</v>
      </c>
      <c r="F15" s="67">
        <f>IF(B15="","",1)</f>
        <v>1</v>
      </c>
    </row>
    <row r="16" spans="1:8" ht="15.75" thickBot="1">
      <c r="A16" s="15">
        <v>17</v>
      </c>
      <c r="B16" s="16">
        <v>423</v>
      </c>
      <c r="C16" s="17" t="str">
        <f>IF(B16="","",VLOOKUP(B16,'[1]ATLETAS '!$A$1:$F$556,2,0))</f>
        <v>Dinis Agostinho Amorim</v>
      </c>
      <c r="D16" s="18" t="str">
        <f>IF(B16="","",VLOOKUP(B16,'[1]ATLETAS '!$A$1:$F$556,3,0))</f>
        <v>Iniciado</v>
      </c>
      <c r="E16" s="82" t="str">
        <f>IF(B16="","",VLOOKUP(B16,'[1]ATLETAS '!$A$1:$F$556,5,0))</f>
        <v>AE Ponte da Barca</v>
      </c>
      <c r="F16" s="18">
        <v>4</v>
      </c>
    </row>
    <row r="17" spans="1:8" ht="15.75" thickBot="1">
      <c r="A17" s="58">
        <v>17</v>
      </c>
      <c r="B17" s="16">
        <v>645</v>
      </c>
      <c r="C17" s="55" t="str">
        <f>IF(B17="","",VLOOKUP(B17,'[1]ATLETAS '!$A$1:$F$556,2,0))</f>
        <v>Fábio Gomes Amorim</v>
      </c>
      <c r="D17" s="56" t="str">
        <f>IF(B17="","",VLOOKUP(B17,'[1]ATLETAS '!$A$1:$F$556,3,0))</f>
        <v>Juvenil</v>
      </c>
      <c r="E17" s="55" t="str">
        <f>IF(B17="","",VLOOKUP(B17,'[1]ATLETAS '!$A$1:$F$556,5,0))</f>
        <v>AE Ponte da Barca</v>
      </c>
      <c r="F17" s="18">
        <f>IF(B17="","",4)</f>
        <v>4</v>
      </c>
    </row>
    <row r="18" spans="1:8" ht="15.75" thickBot="1">
      <c r="A18" s="15">
        <v>19</v>
      </c>
      <c r="B18" s="16">
        <v>462</v>
      </c>
      <c r="C18" s="17" t="str">
        <f>IF(B18="","",VLOOKUP(B18,'[1]ATLETAS '!$A$1:$F$556,2,0))</f>
        <v>Miguel Barbosa Gomes</v>
      </c>
      <c r="D18" s="18" t="str">
        <f>IF(B18="","",VLOOKUP(B18,'[1]ATLETAS '!$A$1:$F$556,3,0))</f>
        <v>Iniciado</v>
      </c>
      <c r="E18" s="17" t="str">
        <f>IF(B18="","",VLOOKUP(B18,'[1]ATLETAS '!$A$1:$F$556,5,0))</f>
        <v>AE Ponte da Barca</v>
      </c>
      <c r="F18" s="18">
        <v>2</v>
      </c>
    </row>
    <row r="19" spans="1:8" ht="15.75" thickBot="1">
      <c r="A19" s="58">
        <v>37</v>
      </c>
      <c r="B19" s="16">
        <v>666</v>
      </c>
      <c r="C19" s="55" t="str">
        <f>IF(B19="","",VLOOKUP(B19,'[1]ATLETAS '!$A$1:$F$556,2,0))</f>
        <v>Jorge Nicolau Abreu</v>
      </c>
      <c r="D19" s="56" t="str">
        <f>IF(B19="","",VLOOKUP(B19,'[1]ATLETAS '!$A$1:$F$556,3,0))</f>
        <v>Juvenil</v>
      </c>
      <c r="E19" s="55" t="str">
        <f>IF(B19="","",VLOOKUP(B19,'[1]ATLETAS '!$A$1:$F$556,5,0))</f>
        <v>AE Ponte da Barca</v>
      </c>
      <c r="F19" s="18">
        <f>IF(B19="","",1)</f>
        <v>1</v>
      </c>
    </row>
    <row r="20" spans="1:8" ht="15.75" thickBot="1">
      <c r="A20" s="22">
        <v>41</v>
      </c>
      <c r="B20" s="16">
        <v>228</v>
      </c>
      <c r="C20" s="37" t="str">
        <f>IF(B20="","",VLOOKUP(B20,'[1]ATLETAS '!$A$1:$F$556,2,0))</f>
        <v>Carlos Daniel Rocha</v>
      </c>
      <c r="D20" s="15" t="str">
        <f>IF(B20="","",VLOOKUP(B20,'[1]ATLETAS '!$A$1:$F$556,3,0))</f>
        <v>Infantil B</v>
      </c>
      <c r="E20" s="37" t="str">
        <f>IF(B20="","",VLOOKUP(B20,'[1]ATLETAS '!$A$1:$F$556,5,0))</f>
        <v>AE Ponte da Barca</v>
      </c>
      <c r="F20" s="18">
        <f>IF(B20="","",1)</f>
        <v>1</v>
      </c>
    </row>
    <row r="21" spans="1:8" ht="15.75" thickBot="1">
      <c r="A21" s="64">
        <v>1</v>
      </c>
      <c r="B21" s="72">
        <v>251</v>
      </c>
      <c r="C21" s="71" t="str">
        <f>IF(B21="","",VLOOKUP(B21,'[1]ATLETAS '!$A$1:$F$556,2,0))</f>
        <v>Jorge Afonso</v>
      </c>
      <c r="D21" s="64" t="str">
        <f>IF(B21="","",VLOOKUP(B21,'[1]ATLETAS '!$A$1:$F$556,3,0))</f>
        <v>Infantil B NEE</v>
      </c>
      <c r="E21" s="71" t="str">
        <f>IF(B21="","",VLOOKUP(B21,'[1]ATLETAS '!$A$1:$F$556,5,0))</f>
        <v>EB António Correia Oliveira, Esposende</v>
      </c>
      <c r="F21" s="67">
        <v>35</v>
      </c>
    </row>
    <row r="22" spans="1:8" ht="15.75" thickBot="1">
      <c r="A22" s="64">
        <v>1</v>
      </c>
      <c r="B22" s="65">
        <v>702</v>
      </c>
      <c r="C22" s="66" t="str">
        <f>IF(B22="","",VLOOKUP(B22,'[1]ATLETAS '!$A$1:$F$556,2,0))</f>
        <v>Ana Passos</v>
      </c>
      <c r="D22" s="67" t="str">
        <f>IF(B22="","",VLOOKUP(B22,'[1]ATLETAS '!$A$1:$F$556,3,0))</f>
        <v>Juvenil NEE</v>
      </c>
      <c r="E22" s="66" t="str">
        <f>IF(B22="","",VLOOKUP(B22,'[1]ATLETAS '!$A$1:$F$556,5,0))</f>
        <v>EB António Correia Oliveira, Esposende</v>
      </c>
      <c r="F22" s="67">
        <v>35</v>
      </c>
    </row>
    <row r="23" spans="1:8" ht="15.75" thickBot="1">
      <c r="A23" s="15">
        <v>1</v>
      </c>
      <c r="B23" s="16">
        <v>483</v>
      </c>
      <c r="C23" s="17" t="str">
        <f>IF(B23="","",VLOOKUP(B23,'[1]ATLETAS '!$A$1:$F$556,2,0))</f>
        <v>Tiago André Moreira</v>
      </c>
      <c r="D23" s="18" t="str">
        <f>IF(B23="","",VLOOKUP(B23,'[1]ATLETAS '!$A$1:$F$556,3,0))</f>
        <v>Iniciado</v>
      </c>
      <c r="E23" s="17" t="str">
        <f>IF(B23="","",VLOOKUP(B23,'[1]ATLETAS '!$A$1:$F$556,5,0))</f>
        <v>EB de A Ver-o-Mar, Póvoa de Varzim</v>
      </c>
      <c r="F23" s="18">
        <f>IF(B23="","",35)</f>
        <v>35</v>
      </c>
      <c r="G23" s="15">
        <v>1</v>
      </c>
      <c r="H23" s="63">
        <f>SUM(G23:G28)</f>
        <v>21</v>
      </c>
    </row>
    <row r="24" spans="1:8" ht="15.75" thickBot="1">
      <c r="A24" s="15">
        <v>1</v>
      </c>
      <c r="B24" s="23">
        <v>505</v>
      </c>
      <c r="C24" s="17" t="str">
        <f>IF(B24="","",VLOOKUP(B24,'[1]ATLETAS '!$A$1:$F$556,2,0))</f>
        <v>Jéssica Martins Pinto</v>
      </c>
      <c r="D24" s="18" t="str">
        <f>IF(B24="","",VLOOKUP(B24,'[1]ATLETAS '!$A$1:$F$556,3,0))</f>
        <v>Iniciado</v>
      </c>
      <c r="E24" s="17" t="str">
        <f>IF(B24="","",VLOOKUP(B24,'[1]ATLETAS '!$A$1:$F$556,5,0))</f>
        <v>EB de A Ver-o-Mar, Póvoa de Varzim</v>
      </c>
      <c r="F24" s="18">
        <f>IF(B24="","",35)</f>
        <v>35</v>
      </c>
      <c r="G24" s="15">
        <v>1</v>
      </c>
    </row>
    <row r="25" spans="1:8" ht="15.75" thickBot="1">
      <c r="A25" s="15">
        <v>2</v>
      </c>
      <c r="B25" s="16">
        <v>258</v>
      </c>
      <c r="C25" s="37" t="str">
        <f>IF(B25="","",VLOOKUP(B25,'[1]ATLETAS '!$A$1:$F$556,2,0))</f>
        <v>Lucas Simões Lopes</v>
      </c>
      <c r="D25" s="15" t="str">
        <f>IF(B25="","",VLOOKUP(B25,'[1]ATLETAS '!$A$1:$F$556,3,0))</f>
        <v>Infantil B</v>
      </c>
      <c r="E25" s="37" t="str">
        <f>IF(B25="","",VLOOKUP(B25,'[1]ATLETAS '!$A$1:$F$556,5,0))</f>
        <v>EB de A Ver-o-Mar, Póvoa de Varzim</v>
      </c>
      <c r="F25" s="18">
        <f>IF(B25="","",30)</f>
        <v>30</v>
      </c>
      <c r="G25" s="15">
        <v>2</v>
      </c>
    </row>
    <row r="26" spans="1:8" ht="15.75" thickBot="1">
      <c r="A26" s="15">
        <v>2</v>
      </c>
      <c r="B26" s="16">
        <v>476</v>
      </c>
      <c r="C26" s="17" t="str">
        <f>IF(B26="","",VLOOKUP(B26,'[1]ATLETAS '!$A$1:$F$556,2,0))</f>
        <v>Rui Jorge Alves</v>
      </c>
      <c r="D26" s="18" t="str">
        <f>IF(B26="","",VLOOKUP(B26,'[1]ATLETAS '!$A$1:$F$556,3,0))</f>
        <v>Iniciado</v>
      </c>
      <c r="E26" s="17" t="str">
        <f>IF(B26="","",VLOOKUP(B26,'[1]ATLETAS '!$A$1:$F$556,5,0))</f>
        <v>EB de A Ver-o-Mar, Póvoa de Varzim</v>
      </c>
      <c r="F26" s="18">
        <f>IF(B26="","",30)</f>
        <v>30</v>
      </c>
      <c r="G26" s="15">
        <v>2</v>
      </c>
    </row>
    <row r="27" spans="1:8" ht="15.75" thickBot="1">
      <c r="A27" s="22">
        <v>4</v>
      </c>
      <c r="B27" s="16">
        <v>21</v>
      </c>
      <c r="C27" s="17" t="str">
        <f>IF(B27="","",VLOOKUP(B27,'[1]ATLETAS '!$A$1:$F$556,2,0))</f>
        <v>Diogo Martins Pinto</v>
      </c>
      <c r="D27" s="18" t="str">
        <f>IF(B27="","",VLOOKUP(B27,'[1]ATLETAS '!$A$1:$F$556,3,0))</f>
        <v>Infantil A</v>
      </c>
      <c r="E27" s="17" t="str">
        <f>IF(B27="","",VLOOKUP(B27,'[1]ATLETAS '!$A$1:$F$556,5,0))</f>
        <v>EB de A Ver-o-Mar, Póvoa de Varzim</v>
      </c>
      <c r="F27" s="18">
        <f>IF(B27="","",25)</f>
        <v>25</v>
      </c>
      <c r="G27" s="22">
        <v>4</v>
      </c>
    </row>
    <row r="28" spans="1:8" ht="15.75" thickBot="1">
      <c r="A28" s="48">
        <v>11</v>
      </c>
      <c r="B28" s="16">
        <v>311</v>
      </c>
      <c r="C28" s="44" t="str">
        <f>IF(B28="","",VLOOKUP(B28,'[1]ATLETAS '!$A$1:$F$556,2,0))</f>
        <v>Cátia Alexandre Aldeias</v>
      </c>
      <c r="D28" s="45" t="str">
        <f>IF(B28="","",VLOOKUP(B28,'[1]ATLETAS '!$A$1:$F$556,3,0))</f>
        <v>Infantil B</v>
      </c>
      <c r="E28" s="44" t="str">
        <f>IF(B28="","",VLOOKUP(B28,'[1]ATLETAS '!$A$1:$F$556,5,0))</f>
        <v>EB de A Ver-o-Mar, Póvoa de Varzim</v>
      </c>
      <c r="F28" s="18">
        <f>IF(B28="","",11)</f>
        <v>11</v>
      </c>
      <c r="G28" s="48">
        <v>11</v>
      </c>
    </row>
    <row r="29" spans="1:8" ht="15.75" thickBot="1">
      <c r="A29" s="48">
        <v>12</v>
      </c>
      <c r="B29" s="16">
        <v>313</v>
      </c>
      <c r="C29" s="44" t="str">
        <f>IF(B29="","",VLOOKUP(B29,'[1]ATLETAS '!$A$1:$F$556,2,0))</f>
        <v>Cláudia Sofia Soares</v>
      </c>
      <c r="D29" s="45" t="str">
        <f>IF(B29="","",VLOOKUP(B29,'[1]ATLETAS '!$A$1:$F$556,3,0))</f>
        <v>Infantil B</v>
      </c>
      <c r="E29" s="44" t="str">
        <f>IF(B29="","",VLOOKUP(B29,'[1]ATLETAS '!$A$1:$F$556,5,0))</f>
        <v>EB de A Ver-o-Mar, Póvoa de Varzim</v>
      </c>
      <c r="F29" s="18">
        <f>IF(B29="","",9)</f>
        <v>9</v>
      </c>
    </row>
    <row r="30" spans="1:8" ht="15.75" thickBot="1">
      <c r="A30" s="15">
        <v>12</v>
      </c>
      <c r="B30" s="16">
        <v>433</v>
      </c>
      <c r="C30" s="17" t="str">
        <f>IF(B30="","",VLOOKUP(B30,'[1]ATLETAS '!$A$1:$F$556,2,0))</f>
        <v>Francisco José Correia</v>
      </c>
      <c r="D30" s="18" t="str">
        <f>IF(B30="","",VLOOKUP(B30,'[1]ATLETAS '!$A$1:$F$556,3,0))</f>
        <v>Iniciado</v>
      </c>
      <c r="E30" s="17" t="str">
        <f>IF(B30="","",VLOOKUP(B30,'[1]ATLETAS '!$A$1:$F$556,5,0))</f>
        <v>EB de A Ver-o-Mar, Póvoa de Varzim</v>
      </c>
      <c r="F30" s="18">
        <v>9</v>
      </c>
    </row>
    <row r="31" spans="1:8" ht="15.75" thickBot="1">
      <c r="A31" s="73">
        <v>2</v>
      </c>
      <c r="B31" s="65">
        <v>308</v>
      </c>
      <c r="C31" s="74" t="str">
        <f>IF(B31="","",VLOOKUP(B31,'[1]ATLETAS '!$A$1:$F$556,2,0))</f>
        <v>Beatriz Oliveira Andrade</v>
      </c>
      <c r="D31" s="75" t="str">
        <f>IF(B31="","",VLOOKUP(B31,'[1]ATLETAS '!$A$1:$F$556,3,0))</f>
        <v>Infantil B</v>
      </c>
      <c r="E31" s="74" t="str">
        <f>IF(B31="","",VLOOKUP(B31,'[1]ATLETAS '!$A$1:$F$556,5,0))</f>
        <v>EB de Arões - Santa Cristina, Fafe A</v>
      </c>
      <c r="F31" s="67">
        <f>IF(B31="","",30)</f>
        <v>30</v>
      </c>
      <c r="G31" s="73">
        <v>2</v>
      </c>
      <c r="H31" s="63">
        <f>SUM(G31:G36)</f>
        <v>44</v>
      </c>
    </row>
    <row r="32" spans="1:8" ht="15.75" thickBot="1">
      <c r="A32" s="64">
        <v>3</v>
      </c>
      <c r="B32" s="72">
        <v>503</v>
      </c>
      <c r="C32" s="66" t="str">
        <f>IF(B32="","",VLOOKUP(B32,'[1]ATLETAS '!$A$1:$F$556,2,0))</f>
        <v>Diana Sofia Soares</v>
      </c>
      <c r="D32" s="67" t="str">
        <f>IF(B32="","",VLOOKUP(B32,'[1]ATLETAS '!$A$1:$F$556,3,0))</f>
        <v>Iniciado</v>
      </c>
      <c r="E32" s="66" t="str">
        <f>IF(B32="","",VLOOKUP(B32,'[1]ATLETAS '!$A$1:$F$556,5,0))</f>
        <v>EB de Arões - Santa Cristina, Fafe A</v>
      </c>
      <c r="F32" s="67">
        <f>IF(B32="","",27)</f>
        <v>27</v>
      </c>
      <c r="G32" s="64">
        <v>3</v>
      </c>
    </row>
    <row r="33" spans="1:8" ht="15.75" thickBot="1">
      <c r="A33" s="73">
        <v>4</v>
      </c>
      <c r="B33" s="65">
        <v>310</v>
      </c>
      <c r="C33" s="74" t="str">
        <f>IF(B33="","",VLOOKUP(B33,'[1]ATLETAS '!$A$1:$F$556,2,0))</f>
        <v>Bruna Micaela Dias</v>
      </c>
      <c r="D33" s="75" t="str">
        <f>IF(B33="","",VLOOKUP(B33,'[1]ATLETAS '!$A$1:$F$556,3,0))</f>
        <v>Infantil B</v>
      </c>
      <c r="E33" s="74" t="str">
        <f>IF(B33="","",VLOOKUP(B33,'[1]ATLETAS '!$A$1:$F$556,5,0))</f>
        <v>EB de Arões - Santa Cristina, Fafe A</v>
      </c>
      <c r="F33" s="67">
        <f>IF(B33="","",25)</f>
        <v>25</v>
      </c>
      <c r="G33" s="73">
        <v>4</v>
      </c>
    </row>
    <row r="34" spans="1:8" ht="15.75" thickBot="1">
      <c r="A34" s="73">
        <v>10</v>
      </c>
      <c r="B34" s="65">
        <v>320</v>
      </c>
      <c r="C34" s="74" t="str">
        <f>IF(B34="","",VLOOKUP(B34,'[1]ATLETAS '!$A$1:$F$556,2,0))</f>
        <v>Maria Catarina Castro</v>
      </c>
      <c r="D34" s="75" t="str">
        <f>IF(B34="","",VLOOKUP(B34,'[1]ATLETAS '!$A$1:$F$556,3,0))</f>
        <v>Infantil B</v>
      </c>
      <c r="E34" s="74" t="str">
        <f>IF(B34="","",VLOOKUP(B34,'[1]ATLETAS '!$A$1:$F$556,5,0))</f>
        <v>EB de Arões - Santa Cristina, Fafe A</v>
      </c>
      <c r="F34" s="67">
        <f>IF(B34="","",13)</f>
        <v>13</v>
      </c>
      <c r="G34" s="73">
        <v>10</v>
      </c>
    </row>
    <row r="35" spans="1:8" ht="15.75" thickBot="1">
      <c r="A35" s="64">
        <v>11</v>
      </c>
      <c r="B35" s="65">
        <v>248</v>
      </c>
      <c r="C35" s="71" t="str">
        <f>IF(B35="","",VLOOKUP(B35,'[1]ATLETAS '!$A$1:$F$556,2,0))</f>
        <v>João Paulo Sousa</v>
      </c>
      <c r="D35" s="64" t="str">
        <f>IF(B35="","",VLOOKUP(B35,'[1]ATLETAS '!$A$1:$F$556,3,0))</f>
        <v>Infantil B</v>
      </c>
      <c r="E35" s="71" t="str">
        <f>IF(B35="","",VLOOKUP(B35,'[1]ATLETAS '!$A$1:$F$556,5,0))</f>
        <v>EB de Arões - Santa Cristina, Fafe A</v>
      </c>
      <c r="F35" s="67">
        <f>IF(B35="","",11)</f>
        <v>11</v>
      </c>
      <c r="G35" s="64">
        <v>11</v>
      </c>
    </row>
    <row r="36" spans="1:8" ht="15.75" thickBot="1">
      <c r="A36" s="64">
        <v>14</v>
      </c>
      <c r="B36" s="65">
        <v>289</v>
      </c>
      <c r="C36" s="71" t="str">
        <f>IF(B36="","",VLOOKUP(B36,'[1]ATLETAS '!$A$1:$F$556,2,0))</f>
        <v>Vitor Hugo Martins</v>
      </c>
      <c r="D36" s="64" t="str">
        <f>IF(B36="","",VLOOKUP(B36,'[1]ATLETAS '!$A$1:$F$556,3,0))</f>
        <v>Infantil B</v>
      </c>
      <c r="E36" s="71" t="str">
        <f>IF(B36="","",VLOOKUP(B36,'[1]ATLETAS '!$A$1:$F$556,5,0))</f>
        <v>EB de Arões - Santa Cristina, Fafe A</v>
      </c>
      <c r="F36" s="67">
        <f>IF(B36="","",7)</f>
        <v>7</v>
      </c>
      <c r="G36" s="64">
        <v>14</v>
      </c>
    </row>
    <row r="37" spans="1:8" ht="15.75" thickBot="1">
      <c r="A37" s="64">
        <v>29</v>
      </c>
      <c r="B37" s="65">
        <v>419</v>
      </c>
      <c r="C37" s="66" t="str">
        <f>IF(B37="","",VLOOKUP(B37,'[1]ATLETAS '!$A$1:$F$556,2,0))</f>
        <v>Carlos Miguel Abreu</v>
      </c>
      <c r="D37" s="67" t="str">
        <f>IF(B37="","",VLOOKUP(B37,'[1]ATLETAS '!$A$1:$F$556,3,0))</f>
        <v>Iniciado</v>
      </c>
      <c r="E37" s="66" t="str">
        <f>IF(B37="","",VLOOKUP(B37,'[1]ATLETAS '!$A$1:$F$556,5,0))</f>
        <v>EB de Arões - Santa Cristina, Fafe A</v>
      </c>
      <c r="F37" s="67">
        <f>IF(B37="","",1)</f>
        <v>1</v>
      </c>
    </row>
    <row r="38" spans="1:8" ht="15.75" thickBot="1">
      <c r="A38" s="64">
        <v>30</v>
      </c>
      <c r="B38" s="65">
        <v>414</v>
      </c>
      <c r="C38" s="66" t="str">
        <f>IF(B38="","",VLOOKUP(B38,'[1]ATLETAS '!$A$1:$F$556,2,0))</f>
        <v>André Fernandes Nogueira</v>
      </c>
      <c r="D38" s="67" t="str">
        <f>IF(B38="","",VLOOKUP(B38,'[1]ATLETAS '!$A$1:$F$556,3,0))</f>
        <v>Iniciado</v>
      </c>
      <c r="E38" s="66" t="str">
        <f>IF(B38="","",VLOOKUP(B38,'[1]ATLETAS '!$A$1:$F$556,5,0))</f>
        <v>EB de Arões - Santa Cristina, Fafe A</v>
      </c>
      <c r="F38" s="67" t="s">
        <v>23</v>
      </c>
    </row>
    <row r="39" spans="1:8" ht="15.75" thickBot="1">
      <c r="A39" s="22">
        <v>5</v>
      </c>
      <c r="B39" s="23">
        <v>502</v>
      </c>
      <c r="C39" s="17" t="str">
        <f>IF(B39="","",VLOOKUP(B39,'[1]ATLETAS '!$A$1:$F$556,2,0))</f>
        <v>Cristiana Lopes Ferreira</v>
      </c>
      <c r="D39" s="18" t="str">
        <f>IF(B39="","",VLOOKUP(B39,'[1]ATLETAS '!$A$1:$F$556,3,0))</f>
        <v>Iniciado</v>
      </c>
      <c r="E39" s="17" t="str">
        <f>IF(B39="","",VLOOKUP(B39,'[1]ATLETAS '!$A$1:$F$556,5,0))</f>
        <v>EB de Arões - Santa Cristina, Fafe B</v>
      </c>
      <c r="F39" s="18">
        <f>IF(B39="","",23)</f>
        <v>23</v>
      </c>
      <c r="G39" s="22">
        <v>5</v>
      </c>
      <c r="H39" s="63">
        <f>SUM(G39:G44)</f>
        <v>59</v>
      </c>
    </row>
    <row r="40" spans="1:8" ht="15.75" thickBot="1">
      <c r="A40" s="22">
        <v>6</v>
      </c>
      <c r="B40" s="16">
        <v>110</v>
      </c>
      <c r="C40" s="17" t="str">
        <f>IF(B40="","",VLOOKUP(B40,'[1]ATLETAS '!$A$1:$F$556,2,0))</f>
        <v>Francisca Isabel Gomes</v>
      </c>
      <c r="D40" s="18" t="str">
        <f>IF(B40="","",VLOOKUP(B40,'[1]ATLETAS '!$A$1:$F$556,3,0))</f>
        <v>Infantil A</v>
      </c>
      <c r="E40" s="17" t="str">
        <f>IF(B40="","",VLOOKUP(B40,'[1]ATLETAS '!$A$1:$F$556,5,0))</f>
        <v>EB de Arões - Santa Cristina, Fafe B</v>
      </c>
      <c r="F40" s="18">
        <f>IF(B40="","",21)</f>
        <v>21</v>
      </c>
      <c r="G40" s="22">
        <v>6</v>
      </c>
    </row>
    <row r="41" spans="1:8" ht="15.75" thickBot="1">
      <c r="A41" s="15">
        <v>8</v>
      </c>
      <c r="B41" s="16">
        <v>101</v>
      </c>
      <c r="C41" s="17" t="str">
        <f>IF(B41="","",VLOOKUP(B41,'[1]ATLETAS '!$A$1:$F$556,2,0))</f>
        <v>Alexandra da Conceição Gomes</v>
      </c>
      <c r="D41" s="18" t="str">
        <f>IF(B41="","",VLOOKUP(B41,'[1]ATLETAS '!$A$1:$F$556,3,0))</f>
        <v>Infantil A</v>
      </c>
      <c r="E41" s="17" t="str">
        <f>IF(B41="","",VLOOKUP(B41,'[1]ATLETAS '!$A$1:$F$556,5,0))</f>
        <v>EB de Arões - Santa Cristina, Fafe B</v>
      </c>
      <c r="F41" s="18">
        <f>IF(B41="","",17)</f>
        <v>17</v>
      </c>
      <c r="G41" s="15">
        <v>8</v>
      </c>
    </row>
    <row r="42" spans="1:8" ht="15.75" thickBot="1">
      <c r="A42" s="15">
        <v>8</v>
      </c>
      <c r="B42" s="16">
        <v>230</v>
      </c>
      <c r="C42" s="37" t="str">
        <f>IF(B42="","",VLOOKUP(B42,'[1]ATLETAS '!$A$1:$F$556,2,0))</f>
        <v>Diogo André Carneiro</v>
      </c>
      <c r="D42" s="15" t="str">
        <f>IF(B42="","",VLOOKUP(B42,'[1]ATLETAS '!$A$1:$F$556,3,0))</f>
        <v>Infantil B</v>
      </c>
      <c r="E42" s="37" t="str">
        <f>IF(B42="","",VLOOKUP(B42,'[1]ATLETAS '!$A$1:$F$556,5,0))</f>
        <v>EB de Arões - Santa Cristina, Fafe B</v>
      </c>
      <c r="F42" s="18">
        <f>IF(B42="","",17)</f>
        <v>17</v>
      </c>
      <c r="G42" s="15">
        <v>8</v>
      </c>
    </row>
    <row r="43" spans="1:8" ht="15.75" thickBot="1">
      <c r="A43" s="22">
        <v>9</v>
      </c>
      <c r="B43" s="16">
        <v>112</v>
      </c>
      <c r="C43" s="17" t="str">
        <f>IF(B43="","",VLOOKUP(B43,'[1]ATLETAS '!$A$1:$F$556,2,0))</f>
        <v>Joice Beatriz Vieira</v>
      </c>
      <c r="D43" s="18" t="str">
        <f>IF(B43="","",VLOOKUP(B43,'[1]ATLETAS '!$A$1:$F$556,3,0))</f>
        <v>Infantil A</v>
      </c>
      <c r="E43" s="17" t="str">
        <f>IF(B43="","",VLOOKUP(B43,'[1]ATLETAS '!$A$1:$F$556,5,0))</f>
        <v>EB de Arões - Santa Cristina, Fafe B</v>
      </c>
      <c r="F43" s="18">
        <f>IF(B43="","",15)</f>
        <v>15</v>
      </c>
      <c r="G43" s="22">
        <v>9</v>
      </c>
    </row>
    <row r="44" spans="1:8" ht="15.75" thickBot="1">
      <c r="A44" s="22">
        <v>23</v>
      </c>
      <c r="B44" s="16">
        <v>239</v>
      </c>
      <c r="C44" s="37" t="str">
        <f>IF(B44="","",VLOOKUP(B44,'[1]ATLETAS '!$A$1:$F$556,2,0))</f>
        <v>Francisco Leite Soares</v>
      </c>
      <c r="D44" s="15" t="str">
        <f>IF(B44="","",VLOOKUP(B44,'[1]ATLETAS '!$A$1:$F$556,3,0))</f>
        <v>Infantil B</v>
      </c>
      <c r="E44" s="37" t="str">
        <f>IF(B44="","",VLOOKUP(B44,'[1]ATLETAS '!$A$1:$F$556,5,0))</f>
        <v>EB de Arões - Santa Cristina, Fafe B</v>
      </c>
      <c r="F44" s="18">
        <f>IF(B44="","",1)</f>
        <v>1</v>
      </c>
      <c r="G44" s="22">
        <v>23</v>
      </c>
    </row>
    <row r="45" spans="1:8" ht="15.75" thickBot="1">
      <c r="A45" s="15">
        <v>31</v>
      </c>
      <c r="B45" s="16">
        <v>474</v>
      </c>
      <c r="C45" s="17" t="str">
        <f>IF(B45="","",VLOOKUP(B45,'[1]ATLETAS '!$A$1:$F$556,2,0))</f>
        <v>Ruben Daniel Gomes</v>
      </c>
      <c r="D45" s="18" t="str">
        <f>IF(B45="","",VLOOKUP(B45,'[1]ATLETAS '!$A$1:$F$556,3,0))</f>
        <v>Iniciado</v>
      </c>
      <c r="E45" s="17" t="str">
        <f>IF(B45="","",VLOOKUP(B45,'[1]ATLETAS '!$A$1:$F$556,5,0))</f>
        <v>EB de Arões - Santa Cristina, Fafe B</v>
      </c>
      <c r="F45" s="18">
        <f>IF(B45="","",1)</f>
        <v>1</v>
      </c>
    </row>
    <row r="46" spans="1:8" ht="15.75" thickBot="1">
      <c r="A46" s="15">
        <v>32</v>
      </c>
      <c r="B46" s="16">
        <v>458</v>
      </c>
      <c r="C46" s="17" t="str">
        <f>IF(B46="","",VLOOKUP(B46,'[1]ATLETAS '!$A$1:$F$556,2,0))</f>
        <v>Marco João Rodrigues</v>
      </c>
      <c r="D46" s="18" t="str">
        <f>IF(B46="","",VLOOKUP(B46,'[1]ATLETAS '!$A$1:$F$556,3,0))</f>
        <v>Iniciado</v>
      </c>
      <c r="E46" s="17" t="str">
        <f>IF(B46="","",VLOOKUP(B46,'[1]ATLETAS '!$A$1:$F$556,5,0))</f>
        <v>EB de Arões - Santa Cristina, Fafe B</v>
      </c>
      <c r="F46" s="18">
        <f>IF(B46="","",1)</f>
        <v>1</v>
      </c>
    </row>
    <row r="47" spans="1:8" ht="15.75" thickBot="1">
      <c r="A47" s="22">
        <v>39</v>
      </c>
      <c r="B47" s="16">
        <v>275</v>
      </c>
      <c r="C47" s="37" t="str">
        <f>IF(B47="","",VLOOKUP(B47,'[1]ATLETAS '!$A$1:$F$556,2,0))</f>
        <v>Ricardo Alexandre Faria</v>
      </c>
      <c r="D47" s="15" t="str">
        <f>IF(B47="","",VLOOKUP(B47,'[1]ATLETAS '!$A$1:$F$556,3,0))</f>
        <v>Infantil B</v>
      </c>
      <c r="E47" s="37" t="str">
        <f>IF(B47="","",VLOOKUP(B47,'[1]ATLETAS '!$A$1:$F$556,5,0))</f>
        <v>EB de Arões - Santa Cristina, Fafe B</v>
      </c>
      <c r="F47" s="18">
        <f>IF(B47="","",1)</f>
        <v>1</v>
      </c>
    </row>
    <row r="48" spans="1:8" ht="15.75" thickBot="1">
      <c r="A48" s="22">
        <v>57</v>
      </c>
      <c r="B48" s="16">
        <v>219</v>
      </c>
      <c r="C48" s="37" t="str">
        <f>IF(B48="","",VLOOKUP(B48,'[1]ATLETAS '!$A$1:$F$556,2,0))</f>
        <v> Daniel Henrique Raposo Sousa</v>
      </c>
      <c r="D48" s="15" t="str">
        <f>IF(B48="","",VLOOKUP(B48,'[1]ATLETAS '!$A$1:$F$556,3,0))</f>
        <v>Infantil B</v>
      </c>
      <c r="E48" s="37" t="str">
        <f>IF(B48="","",VLOOKUP(B48,'[1]ATLETAS '!$A$1:$F$556,5,0))</f>
        <v>EB de Arões - Santa Cristina, Fafe B</v>
      </c>
      <c r="F48" s="18">
        <f>IF(B48="","",1)</f>
        <v>1</v>
      </c>
    </row>
    <row r="49" spans="1:8" ht="15.75" thickBot="1">
      <c r="A49" s="64">
        <v>14</v>
      </c>
      <c r="B49" s="65">
        <v>452</v>
      </c>
      <c r="C49" s="66" t="str">
        <f>IF(B49="","",VLOOKUP(B49,'[1]ATLETAS '!$A$1:$F$556,2,0))</f>
        <v>José Pedro Gomes</v>
      </c>
      <c r="D49" s="67" t="str">
        <f>IF(B49="","",VLOOKUP(B49,'[1]ATLETAS '!$A$1:$F$556,3,0))</f>
        <v>Iniciado</v>
      </c>
      <c r="E49" s="82" t="str">
        <f>IF(B49="","",VLOOKUP(B49,'[1]ATLETAS '!$A$1:$F$556,5,0))</f>
        <v>EB de Eiriz, Paços de Ferreira - Equipa A</v>
      </c>
      <c r="F49" s="67">
        <v>7</v>
      </c>
    </row>
    <row r="50" spans="1:8" ht="15.75" thickBot="1">
      <c r="A50" s="64">
        <v>28</v>
      </c>
      <c r="B50" s="65">
        <v>467</v>
      </c>
      <c r="C50" s="66" t="str">
        <f>IF(B50="","",VLOOKUP(B50,'[1]ATLETAS '!$A$1:$F$556,2,0))</f>
        <v>Pedro Alexandre Gomes</v>
      </c>
      <c r="D50" s="67" t="str">
        <f>IF(B50="","",VLOOKUP(B50,'[1]ATLETAS '!$A$1:$F$556,3,0))</f>
        <v>Iniciado</v>
      </c>
      <c r="E50" s="66" t="str">
        <f>IF(B50="","",VLOOKUP(B50,'[1]ATLETAS '!$A$1:$F$556,5,0))</f>
        <v>EB de Eiriz, Paços de Ferreira - Equipa A</v>
      </c>
      <c r="F50" s="67">
        <f>IF(B50="","",1)</f>
        <v>1</v>
      </c>
    </row>
    <row r="51" spans="1:8" ht="15.75" thickBot="1">
      <c r="A51" s="64">
        <v>42</v>
      </c>
      <c r="B51" s="65">
        <v>457</v>
      </c>
      <c r="C51" s="66" t="str">
        <f>IF(B51="","",VLOOKUP(B51,'[1]ATLETAS '!$A$1:$F$556,2,0))</f>
        <v>Manuel Gomes</v>
      </c>
      <c r="D51" s="67" t="str">
        <f>IF(B51="","",VLOOKUP(B51,'[1]ATLETAS '!$A$1:$F$556,3,0))</f>
        <v>Iniciado</v>
      </c>
      <c r="E51" s="66" t="str">
        <f>IF(B51="","",VLOOKUP(B51,'[1]ATLETAS '!$A$1:$F$556,5,0))</f>
        <v>EB de Eiriz, Paços de Ferreira - Equipa A</v>
      </c>
      <c r="F51" s="67">
        <f>IF(B51="","",1)</f>
        <v>1</v>
      </c>
    </row>
    <row r="52" spans="1:8" ht="15.75" thickBot="1">
      <c r="A52" s="64">
        <v>44</v>
      </c>
      <c r="B52" s="65">
        <v>491</v>
      </c>
      <c r="C52" s="66" t="str">
        <f>IF(B52="","",VLOOKUP(B52,'[1]ATLETAS '!$A$1:$F$556,2,0))</f>
        <v>Frederico Dias dos Santos</v>
      </c>
      <c r="D52" s="67" t="str">
        <f>IF(B52="","",VLOOKUP(B52,'[1]ATLETAS '!$A$1:$F$556,3,0))</f>
        <v>Iniciado</v>
      </c>
      <c r="E52" s="66" t="str">
        <f>IF(B52="","",VLOOKUP(B52,'[1]ATLETAS '!$A$1:$F$556,5,0))</f>
        <v>EB de Eiriz, Paços de Ferreira - Equipa A</v>
      </c>
      <c r="F52" s="67">
        <f>IF(B52="","",1)</f>
        <v>1</v>
      </c>
    </row>
    <row r="53" spans="1:8" ht="15.75" thickBot="1">
      <c r="A53" s="22">
        <v>5</v>
      </c>
      <c r="B53" s="16">
        <v>45</v>
      </c>
      <c r="C53" s="17" t="str">
        <f>IF(B53="","",VLOOKUP(B53,'[1]ATLETAS '!$A$1:$F$556,2,0))</f>
        <v>Diogo Marques Cunha</v>
      </c>
      <c r="D53" s="18" t="str">
        <f>IF(B53="","",VLOOKUP(B53,'[1]ATLETAS '!$A$1:$F$556,3,0))</f>
        <v>Infantil A</v>
      </c>
      <c r="E53" s="17" t="str">
        <f>IF(B53="","",VLOOKUP(B53,'[1]ATLETAS '!$A$1:$F$556,5,0))</f>
        <v>EB de Eiriz, Paços de Ferreira - Equipa B</v>
      </c>
      <c r="F53" s="18">
        <f>IF(B53="","",23)</f>
        <v>23</v>
      </c>
      <c r="G53" s="22">
        <v>5</v>
      </c>
      <c r="H53" s="63">
        <f>SUM(G53:G58)</f>
        <v>138</v>
      </c>
    </row>
    <row r="54" spans="1:8" ht="15.75" thickBot="1">
      <c r="A54" s="22">
        <v>18</v>
      </c>
      <c r="B54" s="16">
        <v>15</v>
      </c>
      <c r="C54" s="17" t="str">
        <f>IF(B54="","",VLOOKUP(B54,'[1]ATLETAS '!$A$1:$F$556,2,0))</f>
        <v>Carlos Martins Ferreira</v>
      </c>
      <c r="D54" s="18" t="str">
        <f>IF(B54="","",VLOOKUP(B54,'[1]ATLETAS '!$A$1:$F$556,3,0))</f>
        <v>Infantil A</v>
      </c>
      <c r="E54" s="17" t="str">
        <f>IF(B54="","",VLOOKUP(B54,'[1]ATLETAS '!$A$1:$F$556,5,0))</f>
        <v>EB de Eiriz, Paços de Ferreira - Equipa B</v>
      </c>
      <c r="F54" s="18">
        <f>IF(B54="","",3)</f>
        <v>3</v>
      </c>
      <c r="G54" s="22">
        <v>18</v>
      </c>
    </row>
    <row r="55" spans="1:8" ht="15.75" thickBot="1">
      <c r="A55" s="15">
        <v>24</v>
      </c>
      <c r="B55" s="16">
        <v>472</v>
      </c>
      <c r="C55" s="17" t="str">
        <f>IF(B55="","",VLOOKUP(B55,'[1]ATLETAS '!$A$1:$F$556,2,0))</f>
        <v>Roberto Manuel Lima Martins</v>
      </c>
      <c r="D55" s="18" t="str">
        <f>IF(B55="","",VLOOKUP(B55,'[1]ATLETAS '!$A$1:$F$556,3,0))</f>
        <v>Iniciado</v>
      </c>
      <c r="E55" s="17" t="str">
        <f>IF(B55="","",VLOOKUP(B55,'[1]ATLETAS '!$A$1:$F$556,5,0))</f>
        <v>EB de Eiriz, Paços de Ferreira - Equipa B</v>
      </c>
      <c r="F55" s="18">
        <f>IF(B55="","",1)</f>
        <v>1</v>
      </c>
      <c r="G55" s="15">
        <v>24</v>
      </c>
    </row>
    <row r="56" spans="1:8" ht="15.75" thickBot="1">
      <c r="A56" s="58">
        <v>24</v>
      </c>
      <c r="B56" s="16">
        <v>684</v>
      </c>
      <c r="C56" s="55" t="str">
        <f>IF(B56="","",VLOOKUP(B56,'[1]ATLETAS '!$A$1:$F$556,2,0))</f>
        <v>Rui Filipe Meireles dos Santos</v>
      </c>
      <c r="D56" s="56" t="str">
        <f>IF(B56="","",VLOOKUP(B56,'[1]ATLETAS '!$A$1:$F$556,3,0))</f>
        <v>Juvenil</v>
      </c>
      <c r="E56" s="55" t="str">
        <f>IF(B56="","",VLOOKUP(B56,'[1]ATLETAS '!$A$1:$F$556,5,0))</f>
        <v>EB de Eiriz, Paços de Ferreira - Equipa B</v>
      </c>
      <c r="F56" s="18">
        <f>IF(B56="","",1)</f>
        <v>1</v>
      </c>
      <c r="G56" s="58">
        <v>24</v>
      </c>
    </row>
    <row r="57" spans="1:8" ht="15.75" thickBot="1">
      <c r="A57" s="22">
        <v>32</v>
      </c>
      <c r="B57" s="16">
        <v>254</v>
      </c>
      <c r="C57" s="37" t="str">
        <f>IF(B57="","",VLOOKUP(B57,'[1]ATLETAS '!$A$1:$F$556,2,0))</f>
        <v>José Gabriel da Rocha Ribeiro Coelho</v>
      </c>
      <c r="D57" s="15" t="str">
        <f>IF(B57="","",VLOOKUP(B57,'[1]ATLETAS '!$A$1:$F$556,3,0))</f>
        <v>Infantil B</v>
      </c>
      <c r="E57" s="37" t="str">
        <f>IF(B57="","",VLOOKUP(B57,'[1]ATLETAS '!$A$1:$F$556,5,0))</f>
        <v>EB de Eiriz, Paços de Ferreira - Equipa B</v>
      </c>
      <c r="F57" s="18">
        <f>IF(B57="","",1)</f>
        <v>1</v>
      </c>
      <c r="G57" s="22">
        <v>32</v>
      </c>
    </row>
    <row r="58" spans="1:8" ht="15.75" thickBot="1">
      <c r="A58" s="22">
        <v>35</v>
      </c>
      <c r="B58" s="16">
        <v>299</v>
      </c>
      <c r="C58" s="37" t="str">
        <f>IF(B58="","",VLOOKUP(B58,'[1]ATLETAS '!$A$1:$F$556,2,0))</f>
        <v>Rafael Teixeira Meireles</v>
      </c>
      <c r="D58" s="15" t="str">
        <f>IF(B58="","",VLOOKUP(B58,'[1]ATLETAS '!$A$1:$F$556,3,0))</f>
        <v>Infantil B</v>
      </c>
      <c r="E58" s="37" t="str">
        <f>IF(B58="","",VLOOKUP(B58,'[1]ATLETAS '!$A$1:$F$556,5,0))</f>
        <v>EB de Eiriz, Paços de Ferreira - Equipa B</v>
      </c>
      <c r="F58" s="18">
        <f>IF(B58="","",1)</f>
        <v>1</v>
      </c>
      <c r="G58" s="22">
        <v>35</v>
      </c>
    </row>
    <row r="59" spans="1:8" ht="15.75" thickBot="1">
      <c r="A59" s="22">
        <v>51</v>
      </c>
      <c r="B59" s="16">
        <v>238</v>
      </c>
      <c r="C59" s="37" t="str">
        <f>IF(B59="","",VLOOKUP(B59,'[1]ATLETAS '!$A$1:$F$556,2,0))</f>
        <v>Francisco Gabriel Pedrosa Monteiro</v>
      </c>
      <c r="D59" s="15" t="str">
        <f>IF(B59="","",VLOOKUP(B59,'[1]ATLETAS '!$A$1:$F$556,3,0))</f>
        <v>Infantil B</v>
      </c>
      <c r="E59" s="37" t="str">
        <f>IF(B59="","",VLOOKUP(B59,'[1]ATLETAS '!$A$1:$F$556,5,0))</f>
        <v>EB de Eiriz, Paços de Ferreira - Equipa B</v>
      </c>
      <c r="F59" s="18">
        <f>IF(B59="","",1)</f>
        <v>1</v>
      </c>
    </row>
    <row r="60" spans="1:8" ht="15.75" thickBot="1">
      <c r="A60" s="64">
        <v>16</v>
      </c>
      <c r="B60" s="65">
        <v>456</v>
      </c>
      <c r="C60" s="66" t="str">
        <f>IF(B60="","",VLOOKUP(B60,'[1]ATLETAS '!$A$1:$F$556,2,0))</f>
        <v>Luís Carlos Gomes</v>
      </c>
      <c r="D60" s="67" t="str">
        <f>IF(B60="","",VLOOKUP(B60,'[1]ATLETAS '!$A$1:$F$556,3,0))</f>
        <v>Iniciado</v>
      </c>
      <c r="E60" s="66" t="str">
        <f>IF(B60="","",VLOOKUP(B60,'[1]ATLETAS '!$A$1:$F$556,5,0))</f>
        <v>EB de Lagares, Felgueiras - Equipa A</v>
      </c>
      <c r="F60" s="67">
        <v>5</v>
      </c>
      <c r="G60" s="64">
        <v>16</v>
      </c>
      <c r="H60" s="63">
        <f>SUM(G60:G65)</f>
        <v>171</v>
      </c>
    </row>
    <row r="61" spans="1:8" ht="15.75" thickBot="1">
      <c r="A61" s="64">
        <v>20</v>
      </c>
      <c r="B61" s="65">
        <v>415</v>
      </c>
      <c r="C61" s="66" t="str">
        <f>IF(B61="","",VLOOKUP(B61,'[1]ATLETAS '!$A$1:$F$556,2,0))</f>
        <v>André Manuel Teixeira</v>
      </c>
      <c r="D61" s="67" t="str">
        <f>IF(B61="","",VLOOKUP(B61,'[1]ATLETAS '!$A$1:$F$556,3,0))</f>
        <v>Iniciado</v>
      </c>
      <c r="E61" s="66" t="str">
        <f>IF(B61="","",VLOOKUP(B61,'[1]ATLETAS '!$A$1:$F$556,5,0))</f>
        <v>EB de Lagares, Felgueiras - Equipa A</v>
      </c>
      <c r="F61" s="67">
        <v>1</v>
      </c>
      <c r="G61" s="64">
        <v>20</v>
      </c>
    </row>
    <row r="62" spans="1:8" ht="15.75" thickBot="1">
      <c r="A62" s="64">
        <v>24</v>
      </c>
      <c r="B62" s="65">
        <v>223</v>
      </c>
      <c r="C62" s="71" t="str">
        <f>IF(B62="","",VLOOKUP(B62,'[1]ATLETAS '!$A$1:$F$556,2,0))</f>
        <v>António Carlos Leite</v>
      </c>
      <c r="D62" s="64" t="str">
        <f>IF(B62="","",VLOOKUP(B62,'[1]ATLETAS '!$A$1:$F$556,3,0))</f>
        <v>Infantil B</v>
      </c>
      <c r="E62" s="71" t="str">
        <f>IF(B62="","",VLOOKUP(B62,'[1]ATLETAS '!$A$1:$F$556,5,0))</f>
        <v>EB de Lagares, Felgueiras - Equipa A</v>
      </c>
      <c r="F62" s="67">
        <f>IF(B62="","",1)</f>
        <v>1</v>
      </c>
      <c r="G62" s="64">
        <v>24</v>
      </c>
    </row>
    <row r="63" spans="1:8" ht="15.75" thickBot="1">
      <c r="A63" s="68">
        <v>31</v>
      </c>
      <c r="B63" s="65">
        <v>674</v>
      </c>
      <c r="C63" s="69" t="str">
        <f>IF(B63="","",VLOOKUP(B63,'[1]ATLETAS '!$A$1:$F$556,2,0))</f>
        <v>Narciso Filipe Azevedo</v>
      </c>
      <c r="D63" s="70" t="str">
        <f>IF(B63="","",VLOOKUP(B63,'[1]ATLETAS '!$A$1:$F$556,3,0))</f>
        <v>Juvenil</v>
      </c>
      <c r="E63" s="69" t="str">
        <f>IF(B63="","",VLOOKUP(B63,'[1]ATLETAS '!$A$1:$F$556,5,0))</f>
        <v>EB de Lagares, Felgueiras - Equipa A</v>
      </c>
      <c r="F63" s="67">
        <f>IF(B63="","",1)</f>
        <v>1</v>
      </c>
      <c r="G63" s="68">
        <v>31</v>
      </c>
    </row>
    <row r="64" spans="1:8" ht="15.75" thickBot="1">
      <c r="A64" s="64">
        <v>39</v>
      </c>
      <c r="B64" s="65">
        <v>475</v>
      </c>
      <c r="C64" s="66" t="str">
        <f>IF(B64="","",VLOOKUP(B64,'[1]ATLETAS '!$A$1:$F$556,2,0))</f>
        <v>Rui Filipe Mendes</v>
      </c>
      <c r="D64" s="67" t="str">
        <f>IF(B64="","",VLOOKUP(B64,'[1]ATLETAS '!$A$1:$F$556,3,0))</f>
        <v>Iniciado</v>
      </c>
      <c r="E64" s="66" t="str">
        <f>IF(B64="","",VLOOKUP(B64,'[1]ATLETAS '!$A$1:$F$556,5,0))</f>
        <v>EB de Lagares, Felgueiras - Equipa A</v>
      </c>
      <c r="F64" s="67">
        <f>IF(B64="","",1)</f>
        <v>1</v>
      </c>
      <c r="G64" s="64">
        <v>39</v>
      </c>
    </row>
    <row r="65" spans="1:8" ht="15.75" thickBot="1">
      <c r="A65" s="64">
        <v>41</v>
      </c>
      <c r="B65" s="65">
        <v>460</v>
      </c>
      <c r="C65" s="66" t="str">
        <f>IF(B65="","",VLOOKUP(B65,'[1]ATLETAS '!$A$1:$F$556,2,0))</f>
        <v>Maurício Daniel Pereira</v>
      </c>
      <c r="D65" s="67" t="str">
        <f>IF(B65="","",VLOOKUP(B65,'[1]ATLETAS '!$A$1:$F$556,3,0))</f>
        <v>Iniciado</v>
      </c>
      <c r="E65" s="66" t="str">
        <f>IF(B65="","",VLOOKUP(B65,'[1]ATLETAS '!$A$1:$F$556,5,0))</f>
        <v>EB de Lagares, Felgueiras - Equipa A</v>
      </c>
      <c r="F65" s="67">
        <f>IF(B65="","",1)</f>
        <v>1</v>
      </c>
      <c r="G65" s="64">
        <v>41</v>
      </c>
    </row>
    <row r="66" spans="1:8" ht="15.75" thickBot="1">
      <c r="A66" s="22">
        <v>6</v>
      </c>
      <c r="B66" s="16">
        <v>37</v>
      </c>
      <c r="C66" s="17" t="str">
        <f>IF(B66="","",VLOOKUP(B66,'[1]ATLETAS '!$A$1:$F$556,2,0))</f>
        <v>Nuno Oliveira</v>
      </c>
      <c r="D66" s="18" t="str">
        <f>IF(B66="","",VLOOKUP(B66,'[1]ATLETAS '!$A$1:$F$556,3,0))</f>
        <v>Infantil A</v>
      </c>
      <c r="E66" s="82" t="str">
        <f>IF(B66="","",VLOOKUP(B66,'[1]ATLETAS '!$A$1:$F$556,5,0))</f>
        <v>EB João de Meira, Guimarães A</v>
      </c>
      <c r="F66" s="18">
        <f>IF(B66="","",21)</f>
        <v>21</v>
      </c>
    </row>
    <row r="67" spans="1:8" ht="15.75" thickBot="1">
      <c r="A67" s="48">
        <v>7</v>
      </c>
      <c r="B67" s="16">
        <v>326</v>
      </c>
      <c r="C67" s="44" t="str">
        <f>IF(B67="","",VLOOKUP(B67,'[1]ATLETAS '!$A$1:$F$556,2,0))</f>
        <v>Maria Vidal Barboza</v>
      </c>
      <c r="D67" s="45" t="str">
        <f>IF(B67="","",VLOOKUP(B67,'[1]ATLETAS '!$A$1:$F$556,3,0))</f>
        <v>Infantil B</v>
      </c>
      <c r="E67" s="44" t="str">
        <f>IF(B67="","",VLOOKUP(B67,'[1]ATLETAS '!$A$1:$F$556,5,0))</f>
        <v>EB João de Meira, Guimarães A</v>
      </c>
      <c r="F67" s="18" t="s">
        <v>23</v>
      </c>
    </row>
    <row r="68" spans="1:8" ht="15.75" thickBot="1">
      <c r="A68" s="22">
        <v>10</v>
      </c>
      <c r="B68" s="16">
        <v>298</v>
      </c>
      <c r="C68" s="37" t="str">
        <f>IF(B68="","",VLOOKUP(B68,'[1]ATLETAS '!$A$1:$F$556,2,0))</f>
        <v>Carlos Viana</v>
      </c>
      <c r="D68" s="15" t="str">
        <f>IF(B68="","",VLOOKUP(B68,'[1]ATLETAS '!$A$1:$F$556,3,0))</f>
        <v>Infantil B</v>
      </c>
      <c r="E68" s="37" t="str">
        <f>IF(B68="","",VLOOKUP(B68,'[1]ATLETAS '!$A$1:$F$556,5,0))</f>
        <v>EB João de Meira, Guimarães A</v>
      </c>
      <c r="F68" s="18">
        <f>IF(B68="","",13)</f>
        <v>13</v>
      </c>
    </row>
    <row r="69" spans="1:8" ht="15.75" thickBot="1">
      <c r="A69" s="22">
        <v>17</v>
      </c>
      <c r="B69" s="16">
        <v>44</v>
      </c>
      <c r="C69" s="17" t="str">
        <f>IF(B69="","",VLOOKUP(B69,'[1]ATLETAS '!$A$1:$F$556,2,0))</f>
        <v>Gonçalo Monteiro Cunha</v>
      </c>
      <c r="D69" s="18" t="str">
        <f>IF(B69="","",VLOOKUP(B69,'[1]ATLETAS '!$A$1:$F$556,3,0))</f>
        <v>Infantil A</v>
      </c>
      <c r="E69" s="17" t="str">
        <f>IF(B69="","",VLOOKUP(B69,'[1]ATLETAS '!$A$1:$F$556,5,0))</f>
        <v>EB João de Meira, Guimarães A</v>
      </c>
      <c r="F69" s="18">
        <f>IF(B69="","",4)</f>
        <v>4</v>
      </c>
    </row>
    <row r="70" spans="1:8" ht="15.75" thickBot="1">
      <c r="A70" s="22">
        <v>42</v>
      </c>
      <c r="B70" s="16">
        <v>292</v>
      </c>
      <c r="C70" s="37" t="str">
        <f>IF(B70="","",VLOOKUP(B70,'[1]ATLETAS '!$A$1:$F$556,2,0))</f>
        <v>Afonso Oliveira</v>
      </c>
      <c r="D70" s="15" t="str">
        <f>IF(B70="","",VLOOKUP(B70,'[1]ATLETAS '!$A$1:$F$556,3,0))</f>
        <v>Infantil B</v>
      </c>
      <c r="E70" s="37" t="str">
        <f>IF(B70="","",VLOOKUP(B70,'[1]ATLETAS '!$A$1:$F$556,5,0))</f>
        <v>EB João de Meira, Guimarães A</v>
      </c>
      <c r="F70" s="18">
        <f>IF(B70="","",1)</f>
        <v>1</v>
      </c>
    </row>
    <row r="71" spans="1:8" ht="15.75" thickBot="1">
      <c r="A71" s="64">
        <v>16</v>
      </c>
      <c r="B71" s="65">
        <v>34</v>
      </c>
      <c r="C71" s="66" t="str">
        <f>IF(B71="","",VLOOKUP(B71,'[1]ATLETAS '!$A$1:$F$556,2,0))</f>
        <v>Manuel Pedro Bragança</v>
      </c>
      <c r="D71" s="67" t="str">
        <f>IF(B71="","",VLOOKUP(B71,'[1]ATLETAS '!$A$1:$F$556,3,0))</f>
        <v>Infantil A</v>
      </c>
      <c r="E71" s="82" t="str">
        <f>IF(B71="","",VLOOKUP(B71,'[1]ATLETAS '!$A$1:$F$556,5,0))</f>
        <v>EB João de Meira, Guimarães B</v>
      </c>
      <c r="F71" s="67">
        <f>IF(B71="","",5)</f>
        <v>5</v>
      </c>
    </row>
    <row r="72" spans="1:8" ht="15.75" thickBot="1">
      <c r="A72" s="64">
        <v>46</v>
      </c>
      <c r="B72" s="65">
        <v>265</v>
      </c>
      <c r="C72" s="71" t="str">
        <f>IF(B72="","",VLOOKUP(B72,'[1]ATLETAS '!$A$1:$F$556,2,0))</f>
        <v>Óscar Moreira</v>
      </c>
      <c r="D72" s="64" t="str">
        <f>IF(B72="","",VLOOKUP(B72,'[1]ATLETAS '!$A$1:$F$556,3,0))</f>
        <v>Infantil B</v>
      </c>
      <c r="E72" s="71" t="str">
        <f>IF(B72="","",VLOOKUP(B72,'[1]ATLETAS '!$A$1:$F$556,5,0))</f>
        <v>EB João de Meira, Guimarães B</v>
      </c>
      <c r="F72" s="67">
        <f>IF(B72="","",1)</f>
        <v>1</v>
      </c>
    </row>
    <row r="73" spans="1:8" ht="15.75" thickBot="1">
      <c r="A73" s="64">
        <v>52</v>
      </c>
      <c r="B73" s="65">
        <v>255</v>
      </c>
      <c r="C73" s="71" t="str">
        <f>IF(B73="","",VLOOKUP(B73,'[1]ATLETAS '!$A$1:$F$556,2,0))</f>
        <v>José Nuno  Fernandes</v>
      </c>
      <c r="D73" s="64" t="str">
        <f>IF(B73="","",VLOOKUP(B73,'[1]ATLETAS '!$A$1:$F$556,3,0))</f>
        <v>Infantil B</v>
      </c>
      <c r="E73" s="71" t="str">
        <f>IF(B73="","",VLOOKUP(B73,'[1]ATLETAS '!$A$1:$F$556,5,0))</f>
        <v>EB João de Meira, Guimarães B</v>
      </c>
      <c r="F73" s="67">
        <f>IF(B73="","",1)</f>
        <v>1</v>
      </c>
    </row>
    <row r="74" spans="1:8" ht="15.75" thickBot="1">
      <c r="A74" s="48">
        <v>6</v>
      </c>
      <c r="B74" s="16">
        <v>307</v>
      </c>
      <c r="C74" s="44" t="str">
        <f>IF(B74="","",VLOOKUP(B74,'[1]ATLETAS '!$A$1:$F$556,2,0))</f>
        <v>Beatriz Monteiro da Silva</v>
      </c>
      <c r="D74" s="45" t="str">
        <f>IF(B74="","",VLOOKUP(B74,'[1]ATLETAS '!$A$1:$F$556,3,0))</f>
        <v>Infantil B</v>
      </c>
      <c r="E74" s="44" t="str">
        <f>IF(B74="","",VLOOKUP(B74,'[1]ATLETAS '!$A$1:$F$556,5,0))</f>
        <v>EB Leonardo Coimbra Filho, Porto</v>
      </c>
      <c r="F74" s="18">
        <f>IF(B74="","",21)</f>
        <v>21</v>
      </c>
      <c r="G74" s="48">
        <v>6</v>
      </c>
      <c r="H74" s="63">
        <f>SUM(G74:G79)</f>
        <v>191</v>
      </c>
    </row>
    <row r="75" spans="1:8" ht="15.75" thickBot="1">
      <c r="A75" s="48">
        <v>15</v>
      </c>
      <c r="B75" s="51">
        <v>305</v>
      </c>
      <c r="C75" s="44" t="str">
        <f>IF(B75="","",VLOOKUP(B75,'[1]ATLETAS '!$A$1:$F$556,2,0))</f>
        <v>Andreia Pinto Silva</v>
      </c>
      <c r="D75" s="45" t="str">
        <f>IF(B75="","",VLOOKUP(B75,'[1]ATLETAS '!$A$1:$F$556,3,0))</f>
        <v>Infantil B</v>
      </c>
      <c r="E75" s="44" t="str">
        <f>IF(B75="","",VLOOKUP(B75,'[1]ATLETAS '!$A$1:$F$556,5,0))</f>
        <v>EB Leonardo Coimbra Filho, Porto</v>
      </c>
      <c r="F75" s="18">
        <v>6</v>
      </c>
      <c r="G75" s="48">
        <v>15</v>
      </c>
    </row>
    <row r="76" spans="1:8" ht="15.75" thickBot="1">
      <c r="A76" s="22">
        <v>27</v>
      </c>
      <c r="B76" s="16">
        <v>243</v>
      </c>
      <c r="C76" s="37" t="str">
        <f>IF(B76="","",VLOOKUP(B76,'[1]ATLETAS '!$A$1:$F$556,2,0))</f>
        <v>Hélder Rubim Caetano</v>
      </c>
      <c r="D76" s="15" t="str">
        <f>IF(B76="","",VLOOKUP(B76,'[1]ATLETAS '!$A$1:$F$556,3,0))</f>
        <v>Infantil B</v>
      </c>
      <c r="E76" s="37" t="str">
        <f>IF(B76="","",VLOOKUP(B76,'[1]ATLETAS '!$A$1:$F$556,5,0))</f>
        <v>EB Leonardo Coimbra Filho, Porto</v>
      </c>
      <c r="F76" s="18">
        <f t="shared" ref="F76:F87" si="0">IF(B76="","",1)</f>
        <v>1</v>
      </c>
      <c r="G76" s="22">
        <v>27</v>
      </c>
    </row>
    <row r="77" spans="1:8" ht="15.75" thickBot="1">
      <c r="A77" s="22">
        <v>33</v>
      </c>
      <c r="B77" s="16">
        <v>282</v>
      </c>
      <c r="C77" s="37" t="str">
        <f>IF(B77="","",VLOOKUP(B77,'[1]ATLETAS '!$A$1:$F$556,2,0))</f>
        <v>Rui Domingues</v>
      </c>
      <c r="D77" s="15" t="str">
        <f>IF(B77="","",VLOOKUP(B77,'[1]ATLETAS '!$A$1:$F$556,3,0))</f>
        <v>Infantil B</v>
      </c>
      <c r="E77" s="37" t="str">
        <f>IF(B77="","",VLOOKUP(B77,'[1]ATLETAS '!$A$1:$F$556,5,0))</f>
        <v>EB Leonardo Coimbra Filho, Porto</v>
      </c>
      <c r="F77" s="18">
        <f t="shared" si="0"/>
        <v>1</v>
      </c>
      <c r="G77" s="22">
        <v>33</v>
      </c>
    </row>
    <row r="78" spans="1:8" ht="15.75" thickBot="1">
      <c r="A78" s="22">
        <v>54</v>
      </c>
      <c r="B78" s="16">
        <v>225</v>
      </c>
      <c r="C78" s="37" t="str">
        <f>IF(B78="","",VLOOKUP(B78,'[1]ATLETAS '!$A$1:$F$556,2,0))</f>
        <v>Bernardo Jorge Pereira</v>
      </c>
      <c r="D78" s="15" t="str">
        <f>IF(B78="","",VLOOKUP(B78,'[1]ATLETAS '!$A$1:$F$556,3,0))</f>
        <v>Infantil B</v>
      </c>
      <c r="E78" s="37" t="str">
        <f>IF(B78="","",VLOOKUP(B78,'[1]ATLETAS '!$A$1:$F$556,5,0))</f>
        <v>EB Leonardo Coimbra Filho, Porto</v>
      </c>
      <c r="F78" s="18">
        <f t="shared" si="0"/>
        <v>1</v>
      </c>
      <c r="G78" s="22">
        <v>54</v>
      </c>
    </row>
    <row r="79" spans="1:8" ht="15.75" thickBot="1">
      <c r="A79" s="22">
        <v>56</v>
      </c>
      <c r="B79" s="16">
        <v>284</v>
      </c>
      <c r="C79" s="37" t="str">
        <f>IF(B79="","",VLOOKUP(B79,'[1]ATLETAS '!$A$1:$F$556,2,0))</f>
        <v>Sandro Lemos Bastos</v>
      </c>
      <c r="D79" s="15" t="str">
        <f>IF(B79="","",VLOOKUP(B79,'[1]ATLETAS '!$A$1:$F$556,3,0))</f>
        <v>Infantil B</v>
      </c>
      <c r="E79" s="37" t="str">
        <f>IF(B79="","",VLOOKUP(B79,'[1]ATLETAS '!$A$1:$F$556,5,0))</f>
        <v>EB Leonardo Coimbra Filho, Porto</v>
      </c>
      <c r="F79" s="18">
        <f t="shared" si="0"/>
        <v>1</v>
      </c>
      <c r="G79" s="22">
        <v>56</v>
      </c>
    </row>
    <row r="80" spans="1:8" ht="15.75" thickBot="1">
      <c r="A80" s="22">
        <v>58</v>
      </c>
      <c r="B80" s="16">
        <v>253</v>
      </c>
      <c r="C80" s="37" t="str">
        <f>IF(B80="","",VLOOKUP(B80,'[1]ATLETAS '!$A$1:$F$556,2,0))</f>
        <v>José Bernardo Pimenta</v>
      </c>
      <c r="D80" s="15" t="str">
        <f>IF(B80="","",VLOOKUP(B80,'[1]ATLETAS '!$A$1:$F$556,3,0))</f>
        <v>Infantil B</v>
      </c>
      <c r="E80" s="37" t="str">
        <f>IF(B80="","",VLOOKUP(B80,'[1]ATLETAS '!$A$1:$F$556,5,0))</f>
        <v>EB Leonardo Coimbra Filho, Porto</v>
      </c>
      <c r="F80" s="18">
        <f t="shared" si="0"/>
        <v>1</v>
      </c>
    </row>
    <row r="81" spans="1:8" ht="15.75" thickBot="1">
      <c r="A81" s="64">
        <v>25</v>
      </c>
      <c r="B81" s="65">
        <v>278</v>
      </c>
      <c r="C81" s="71" t="str">
        <f>IF(B81="","",VLOOKUP(B81,'[1]ATLETAS '!$A$1:$F$556,2,0))</f>
        <v>Rodrigo José Maia</v>
      </c>
      <c r="D81" s="64" t="str">
        <f>IF(B81="","",VLOOKUP(B81,'[1]ATLETAS '!$A$1:$F$556,3,0))</f>
        <v>Infantil B</v>
      </c>
      <c r="E81" s="71" t="str">
        <f>IF(B81="","",VLOOKUP(B81,'[1]ATLETAS '!$A$1:$F$556,5,0))</f>
        <v>EB Maria Pais Ribeiro - A Ribeirinha, Macieira, Vila do Conde - Equipa B</v>
      </c>
      <c r="F81" s="67">
        <f t="shared" si="0"/>
        <v>1</v>
      </c>
      <c r="G81" s="64">
        <v>25</v>
      </c>
      <c r="H81" s="63">
        <f>SUM(G81:G86)</f>
        <v>238</v>
      </c>
    </row>
    <row r="82" spans="1:8" ht="15.75" thickBot="1">
      <c r="A82" s="64">
        <v>27</v>
      </c>
      <c r="B82" s="65">
        <v>468</v>
      </c>
      <c r="C82" s="66" t="str">
        <f>IF(B82="","",VLOOKUP(B82,'[1]ATLETAS '!$A$1:$F$556,2,0))</f>
        <v>Pedro Dinis Oliveira</v>
      </c>
      <c r="D82" s="67" t="str">
        <f>IF(B82="","",VLOOKUP(B82,'[1]ATLETAS '!$A$1:$F$556,3,0))</f>
        <v>Iniciado</v>
      </c>
      <c r="E82" s="66" t="str">
        <f>IF(B82="","",VLOOKUP(B82,'[1]ATLETAS '!$A$1:$F$556,5,0))</f>
        <v>EB Maria Pais Ribeiro - A Ribeirinha, Macieira, Vila do Conde - Equipa B</v>
      </c>
      <c r="F82" s="67">
        <f t="shared" si="0"/>
        <v>1</v>
      </c>
      <c r="G82" s="64">
        <v>27</v>
      </c>
    </row>
    <row r="83" spans="1:8" ht="15.75" thickBot="1">
      <c r="A83" s="64">
        <v>38</v>
      </c>
      <c r="B83" s="65">
        <v>250</v>
      </c>
      <c r="C83" s="71" t="str">
        <f>IF(B83="","",VLOOKUP(B83,'[1]ATLETAS '!$A$1:$F$556,2,0))</f>
        <v>Joel Gomes</v>
      </c>
      <c r="D83" s="64" t="str">
        <f>IF(B83="","",VLOOKUP(B83,'[1]ATLETAS '!$A$1:$F$556,3,0))</f>
        <v>Infantil B</v>
      </c>
      <c r="E83" s="71" t="str">
        <f>IF(B83="","",VLOOKUP(B83,'[1]ATLETAS '!$A$1:$F$556,5,0))</f>
        <v>EB Maria Pais Ribeiro - A Ribeirinha, Macieira, Vila do Conde - Equipa B</v>
      </c>
      <c r="F83" s="67">
        <f t="shared" si="0"/>
        <v>1</v>
      </c>
      <c r="G83" s="64">
        <v>38</v>
      </c>
    </row>
    <row r="84" spans="1:8" ht="15.75" thickBot="1">
      <c r="A84" s="64">
        <v>45</v>
      </c>
      <c r="B84" s="65">
        <v>279</v>
      </c>
      <c r="C84" s="71" t="str">
        <f>IF(B84="","",VLOOKUP(B84,'[1]ATLETAS '!$A$1:$F$556,2,0))</f>
        <v>Rodrigo Rodrigues</v>
      </c>
      <c r="D84" s="64" t="str">
        <f>IF(B84="","",VLOOKUP(B84,'[1]ATLETAS '!$A$1:$F$556,3,0))</f>
        <v>Infantil B</v>
      </c>
      <c r="E84" s="71" t="str">
        <f>IF(B84="","",VLOOKUP(B84,'[1]ATLETAS '!$A$1:$F$556,5,0))</f>
        <v>EB Maria Pais Ribeiro - A Ribeirinha, Macieira, Vila do Conde - Equipa B</v>
      </c>
      <c r="F84" s="67">
        <f t="shared" si="0"/>
        <v>1</v>
      </c>
      <c r="G84" s="64">
        <v>45</v>
      </c>
    </row>
    <row r="85" spans="1:8" ht="15.75" thickBot="1">
      <c r="A85" s="64">
        <v>50</v>
      </c>
      <c r="B85" s="65">
        <v>273</v>
      </c>
      <c r="C85" s="71" t="str">
        <f>IF(B85="","",VLOOKUP(B85,'[1]ATLETAS '!$A$1:$F$556,2,0))</f>
        <v>Renato dos Santos Cardeal</v>
      </c>
      <c r="D85" s="64" t="str">
        <f>IF(B85="","",VLOOKUP(B85,'[1]ATLETAS '!$A$1:$F$556,3,0))</f>
        <v>Infantil B</v>
      </c>
      <c r="E85" s="71" t="str">
        <f>IF(B85="","",VLOOKUP(B85,'[1]ATLETAS '!$A$1:$F$556,5,0))</f>
        <v>EB Maria Pais Ribeiro - A Ribeirinha, Macieira, Vila do Conde - Equipa B</v>
      </c>
      <c r="F85" s="67">
        <f t="shared" si="0"/>
        <v>1</v>
      </c>
      <c r="G85" s="64">
        <v>50</v>
      </c>
    </row>
    <row r="86" spans="1:8" ht="15.75" thickBot="1">
      <c r="A86" s="64">
        <v>53</v>
      </c>
      <c r="B86" s="65">
        <v>276</v>
      </c>
      <c r="C86" s="71" t="str">
        <f>IF(B86="","",VLOOKUP(B86,'[1]ATLETAS '!$A$1:$F$556,2,0))</f>
        <v>Ricardo Magalhães Silva</v>
      </c>
      <c r="D86" s="64" t="str">
        <f>IF(B86="","",VLOOKUP(B86,'[1]ATLETAS '!$A$1:$F$556,3,0))</f>
        <v>Infantil B</v>
      </c>
      <c r="E86" s="71" t="str">
        <f>IF(B86="","",VLOOKUP(B86,'[1]ATLETAS '!$A$1:$F$556,5,0))</f>
        <v>EB Maria Pais Ribeiro - A Ribeirinha, Macieira, Vila do Conde - Equipa B</v>
      </c>
      <c r="F86" s="67">
        <f t="shared" si="0"/>
        <v>1</v>
      </c>
      <c r="G86" s="64">
        <v>53</v>
      </c>
    </row>
    <row r="87" spans="1:8" ht="15.75" thickBot="1">
      <c r="A87" s="64">
        <v>55</v>
      </c>
      <c r="B87" s="65">
        <v>247</v>
      </c>
      <c r="C87" s="71" t="str">
        <f>IF(B87="","",VLOOKUP(B87,'[1]ATLETAS '!$A$1:$F$556,2,0))</f>
        <v>João Carlos Ferreira</v>
      </c>
      <c r="D87" s="64" t="str">
        <f>IF(B87="","",VLOOKUP(B87,'[1]ATLETAS '!$A$1:$F$556,3,0))</f>
        <v>Infantil B</v>
      </c>
      <c r="E87" s="71" t="str">
        <f>IF(B87="","",VLOOKUP(B87,'[1]ATLETAS '!$A$1:$F$556,5,0))</f>
        <v>EB Maria Pais Ribeiro - A Ribeirinha, Macieira, Vila do Conde - Equipa B</v>
      </c>
      <c r="F87" s="67">
        <f t="shared" si="0"/>
        <v>1</v>
      </c>
    </row>
    <row r="88" spans="1:8" ht="15.75" thickBot="1">
      <c r="A88" s="15">
        <v>1</v>
      </c>
      <c r="B88" s="16">
        <v>241</v>
      </c>
      <c r="C88" s="37" t="str">
        <f>IF(B88="","",VLOOKUP(B88,'[1]ATLETAS '!$A$1:$F$556,2,0))</f>
        <v>Gonçalo Correia Magalhães</v>
      </c>
      <c r="D88" s="15" t="str">
        <f>IF(B88="","",VLOOKUP(B88,'[1]ATLETAS '!$A$1:$F$556,3,0))</f>
        <v>Infantil B</v>
      </c>
      <c r="E88" s="37" t="str">
        <f>IF(B88="","",VLOOKUP(B88,'[1]ATLETAS '!$A$1:$F$556,5,0))</f>
        <v>EB Maria Pais Ribeiro - A Ribeirinha, Macieira, Vila do Conde- Equipa A</v>
      </c>
      <c r="F88" s="18">
        <f>IF(B88="","",35)</f>
        <v>35</v>
      </c>
      <c r="G88" s="15">
        <v>1</v>
      </c>
      <c r="H88" s="63">
        <f>SUM(G88:G93)</f>
        <v>21</v>
      </c>
    </row>
    <row r="89" spans="1:8" ht="15.75" thickBot="1">
      <c r="A89" s="15">
        <v>2</v>
      </c>
      <c r="B89" s="16">
        <v>104</v>
      </c>
      <c r="C89" s="17" t="str">
        <f>IF(B89="","",VLOOKUP(B89,'[1]ATLETAS '!$A$1:$F$556,2,0))</f>
        <v>Beatriz Ramos da Silva</v>
      </c>
      <c r="D89" s="18" t="str">
        <f>IF(B89="","",VLOOKUP(B89,'[1]ATLETAS '!$A$1:$F$556,3,0))</f>
        <v>Infantil A</v>
      </c>
      <c r="E89" s="17" t="str">
        <f>IF(B89="","",VLOOKUP(B89,'[1]ATLETAS '!$A$1:$F$556,5,0))</f>
        <v>EB Maria Pais Ribeiro - A Ribeirinha, Macieira, Vila do Conde- Equipa A</v>
      </c>
      <c r="F89" s="18">
        <f>IF(B89="","",30)</f>
        <v>30</v>
      </c>
      <c r="G89" s="15">
        <v>2</v>
      </c>
    </row>
    <row r="90" spans="1:8" ht="15.75" thickBot="1">
      <c r="A90" s="15">
        <v>2</v>
      </c>
      <c r="B90" s="23">
        <v>506</v>
      </c>
      <c r="C90" s="17" t="str">
        <f>IF(B90="","",VLOOKUP(B90,'[1]ATLETAS '!$A$1:$F$556,2,0))</f>
        <v>Joana Paula Pinheiro</v>
      </c>
      <c r="D90" s="18" t="str">
        <f>IF(B90="","",VLOOKUP(B90,'[1]ATLETAS '!$A$1:$F$556,3,0))</f>
        <v>Iniciado</v>
      </c>
      <c r="E90" s="17" t="str">
        <f>IF(B90="","",VLOOKUP(B90,'[1]ATLETAS '!$A$1:$F$556,5,0))</f>
        <v>EB Maria Pais Ribeiro - A Ribeirinha, Macieira, Vila do Conde- Equipa A</v>
      </c>
      <c r="F90" s="18">
        <f>IF(B90="","",30)</f>
        <v>30</v>
      </c>
      <c r="G90" s="15">
        <v>2</v>
      </c>
    </row>
    <row r="91" spans="1:8" ht="15.75" thickBot="1">
      <c r="A91" s="15">
        <v>3</v>
      </c>
      <c r="B91" s="16">
        <v>242</v>
      </c>
      <c r="C91" s="37" t="str">
        <f>IF(B91="","",VLOOKUP(B91,'[1]ATLETAS '!$A$1:$F$556,2,0))</f>
        <v>Gonçalo de Barros Magalhães</v>
      </c>
      <c r="D91" s="15" t="str">
        <f>IF(B91="","",VLOOKUP(B91,'[1]ATLETAS '!$A$1:$F$556,3,0))</f>
        <v>Infantil B</v>
      </c>
      <c r="E91" s="37" t="str">
        <f>IF(B91="","",VLOOKUP(B91,'[1]ATLETAS '!$A$1:$F$556,5,0))</f>
        <v>EB Maria Pais Ribeiro - A Ribeirinha, Macieira, Vila do Conde- Equipa A</v>
      </c>
      <c r="F91" s="18">
        <f>IF(B91="","",27)</f>
        <v>27</v>
      </c>
      <c r="G91" s="15">
        <v>3</v>
      </c>
    </row>
    <row r="92" spans="1:8" ht="15.75" thickBot="1">
      <c r="A92" s="22">
        <v>6</v>
      </c>
      <c r="B92" s="16">
        <v>817</v>
      </c>
      <c r="C92" s="17" t="str">
        <f>IF(B92="","",VLOOKUP(B92,'[1]ATLETAS '!$A$1:$F$556,2,0))</f>
        <v>Cristiano Rafael Oliveira</v>
      </c>
      <c r="D92" s="18" t="str">
        <f>IF(B92="","",VLOOKUP(B92,'[1]ATLETAS '!$A$1:$F$556,3,0))</f>
        <v>Júnior</v>
      </c>
      <c r="E92" s="17" t="str">
        <f>IF(B92="","",VLOOKUP(B92,'[1]ATLETAS '!$A$1:$F$556,5,0))</f>
        <v>EB Maria Pais Ribeiro - A Ribeirinha, Macieira, Vila do Conde- Equipa A</v>
      </c>
      <c r="F92" s="18" t="s">
        <v>23</v>
      </c>
      <c r="G92" s="22">
        <v>6</v>
      </c>
    </row>
    <row r="93" spans="1:8" ht="15.75" thickBot="1">
      <c r="A93" s="22">
        <v>7</v>
      </c>
      <c r="B93" s="16">
        <v>108</v>
      </c>
      <c r="C93" s="17" t="str">
        <f>IF(B93="","",VLOOKUP(B93,'[1]ATLETAS '!$A$1:$F$556,2,0))</f>
        <v>Cláudia Isabel Silva</v>
      </c>
      <c r="D93" s="18" t="str">
        <f>IF(B93="","",VLOOKUP(B93,'[1]ATLETAS '!$A$1:$F$556,3,0))</f>
        <v>Infantil A</v>
      </c>
      <c r="E93" s="17" t="str">
        <f>IF(B93="","",VLOOKUP(B93,'[1]ATLETAS '!$A$1:$F$556,5,0))</f>
        <v>EB Maria Pais Ribeiro - A Ribeirinha, Macieira, Vila do Conde- Equipa A</v>
      </c>
      <c r="F93" s="18">
        <f>IF(B93="","",19)</f>
        <v>19</v>
      </c>
      <c r="G93" s="22">
        <v>7</v>
      </c>
    </row>
    <row r="94" spans="1:8" ht="15.75" thickBot="1">
      <c r="A94" s="22">
        <v>12</v>
      </c>
      <c r="B94" s="16">
        <v>115</v>
      </c>
      <c r="C94" s="17" t="str">
        <f>IF(B94="","",VLOOKUP(B94,'[1]ATLETAS '!$A$1:$F$556,2,0))</f>
        <v>Laura Vitória Silva</v>
      </c>
      <c r="D94" s="18" t="str">
        <f>IF(B94="","",VLOOKUP(B94,'[1]ATLETAS '!$A$1:$F$556,3,0))</f>
        <v>Infantil A</v>
      </c>
      <c r="E94" s="17" t="str">
        <f>IF(B94="","",VLOOKUP(B94,'[1]ATLETAS '!$A$1:$F$556,5,0))</f>
        <v>EB Maria Pais Ribeiro - A Ribeirinha, Macieira, Vila do Conde- Equipa A</v>
      </c>
      <c r="F94" s="18">
        <f>IF(B94="","",9)</f>
        <v>9</v>
      </c>
    </row>
    <row r="95" spans="1:8" ht="15.75" thickBot="1">
      <c r="A95" s="22">
        <v>13</v>
      </c>
      <c r="B95" s="16">
        <v>33</v>
      </c>
      <c r="C95" s="17" t="str">
        <f>IF(B95="","",VLOOKUP(B95,'[1]ATLETAS '!$A$1:$F$556,2,0))</f>
        <v>Luís Miguel Rios</v>
      </c>
      <c r="D95" s="18" t="str">
        <f>IF(B95="","",VLOOKUP(B95,'[1]ATLETAS '!$A$1:$F$556,3,0))</f>
        <v>Infantil A</v>
      </c>
      <c r="E95" s="17" t="str">
        <f>IF(B95="","",VLOOKUP(B95,'[1]ATLETAS '!$A$1:$F$556,5,0))</f>
        <v>EB Maria Pais Ribeiro - A Ribeirinha, Macieira, Vila do Conde- Equipa A</v>
      </c>
      <c r="F95" s="18">
        <f>IF(B95="","",8)</f>
        <v>8</v>
      </c>
    </row>
    <row r="96" spans="1:8" ht="15.75" thickBot="1">
      <c r="A96" s="15">
        <v>13</v>
      </c>
      <c r="B96" s="16">
        <v>454</v>
      </c>
      <c r="C96" s="17" t="str">
        <f>IF(B96="","",VLOOKUP(B96,'[1]ATLETAS '!$A$1:$F$556,2,0))</f>
        <v>Leandro Leonardo Oliveira</v>
      </c>
      <c r="D96" s="18" t="str">
        <f>IF(B96="","",VLOOKUP(B96,'[1]ATLETAS '!$A$1:$F$556,3,0))</f>
        <v>Iniciado</v>
      </c>
      <c r="E96" s="17" t="str">
        <f>IF(B96="","",VLOOKUP(B96,'[1]ATLETAS '!$A$1:$F$556,5,0))</f>
        <v>EB Maria Pais Ribeiro - A Ribeirinha, Macieira, Vila do Conde- Equipa A</v>
      </c>
      <c r="F96" s="18">
        <v>8</v>
      </c>
    </row>
    <row r="97" spans="1:8" ht="15.75" thickBot="1">
      <c r="A97" s="22">
        <v>17</v>
      </c>
      <c r="B97" s="16">
        <v>244</v>
      </c>
      <c r="C97" s="37" t="str">
        <f>IF(B97="","",VLOOKUP(B97,'[1]ATLETAS '!$A$1:$F$556,2,0))</f>
        <v>Hugo Filipe Ferreira</v>
      </c>
      <c r="D97" s="15" t="str">
        <f>IF(B97="","",VLOOKUP(B97,'[1]ATLETAS '!$A$1:$F$556,3,0))</f>
        <v>Infantil B</v>
      </c>
      <c r="E97" s="37" t="str">
        <f>IF(B97="","",VLOOKUP(B97,'[1]ATLETAS '!$A$1:$F$556,5,0))</f>
        <v>EB Maria Pais Ribeiro - A Ribeirinha, Macieira, Vila do Conde- Equipa A</v>
      </c>
      <c r="F97" s="18">
        <f>IF(B97="","",4)</f>
        <v>4</v>
      </c>
    </row>
    <row r="98" spans="1:8" ht="15.75" thickBot="1">
      <c r="A98" s="64">
        <v>4</v>
      </c>
      <c r="B98" s="65">
        <v>111</v>
      </c>
      <c r="C98" s="66" t="str">
        <f>IF(B98="","",VLOOKUP(B98,'[1]ATLETAS '!$A$1:$F$556,2,0))</f>
        <v>Francisca Oliveira</v>
      </c>
      <c r="D98" s="67" t="str">
        <f>IF(B98="","",VLOOKUP(B98,'[1]ATLETAS '!$A$1:$F$556,3,0))</f>
        <v>Infantil A</v>
      </c>
      <c r="E98" s="66" t="str">
        <f>IF(B98="","",VLOOKUP(B98,'[1]ATLETAS '!$A$1:$F$556,5,0))</f>
        <v>EB Padre Joaquim Flores, Revelhe, Fafe A</v>
      </c>
      <c r="F98" s="67">
        <f>IF(B98="","",25)</f>
        <v>25</v>
      </c>
      <c r="G98" s="64">
        <v>4</v>
      </c>
      <c r="H98" s="63">
        <f>SUM(G98:G103)</f>
        <v>72</v>
      </c>
    </row>
    <row r="99" spans="1:8" ht="15.75" thickBot="1">
      <c r="A99" s="64">
        <v>10</v>
      </c>
      <c r="B99" s="65">
        <v>109</v>
      </c>
      <c r="C99" s="66" t="str">
        <f>IF(B99="","",VLOOKUP(B99,'[1]ATLETAS '!$A$1:$F$556,2,0))</f>
        <v>Cristina Novais</v>
      </c>
      <c r="D99" s="67" t="str">
        <f>IF(B99="","",VLOOKUP(B99,'[1]ATLETAS '!$A$1:$F$556,3,0))</f>
        <v>Infantil A</v>
      </c>
      <c r="E99" s="66" t="str">
        <f>IF(B99="","",VLOOKUP(B99,'[1]ATLETAS '!$A$1:$F$556,5,0))</f>
        <v>EB Padre Joaquim Flores, Revelhe, Fafe A</v>
      </c>
      <c r="F99" s="67">
        <f>IF(B99="","",13)</f>
        <v>13</v>
      </c>
      <c r="G99" s="64">
        <v>10</v>
      </c>
    </row>
    <row r="100" spans="1:8" ht="15.75" thickBot="1">
      <c r="A100" s="64">
        <v>11</v>
      </c>
      <c r="B100" s="65">
        <v>107</v>
      </c>
      <c r="C100" s="66" t="str">
        <f>IF(B100="","",VLOOKUP(B100,'[1]ATLETAS '!$A$1:$F$556,2,0))</f>
        <v>Celina Sousa</v>
      </c>
      <c r="D100" s="67" t="str">
        <f>IF(B100="","",VLOOKUP(B100,'[1]ATLETAS '!$A$1:$F$556,3,0))</f>
        <v>Infantil A</v>
      </c>
      <c r="E100" s="66" t="str">
        <f>IF(B100="","",VLOOKUP(B100,'[1]ATLETAS '!$A$1:$F$556,5,0))</f>
        <v>EB Padre Joaquim Flores, Revelhe, Fafe A</v>
      </c>
      <c r="F100" s="67">
        <f>IF(B100="","",11)</f>
        <v>11</v>
      </c>
      <c r="G100" s="64">
        <v>11</v>
      </c>
    </row>
    <row r="101" spans="1:8" ht="15.75" thickBot="1">
      <c r="A101" s="73">
        <v>14</v>
      </c>
      <c r="B101" s="65">
        <v>309</v>
      </c>
      <c r="C101" s="74" t="str">
        <f>IF(B101="","",VLOOKUP(B101,'[1]ATLETAS '!$A$1:$F$556,2,0))</f>
        <v>Beatriz Rodrigues</v>
      </c>
      <c r="D101" s="75" t="str">
        <f>IF(B101="","",VLOOKUP(B101,'[1]ATLETAS '!$A$1:$F$556,3,0))</f>
        <v>Infantil B</v>
      </c>
      <c r="E101" s="74" t="str">
        <f>IF(B101="","",VLOOKUP(B101,'[1]ATLETAS '!$A$1:$F$556,5,0))</f>
        <v>EB Padre Joaquim Flores, Revelhe, Fafe A</v>
      </c>
      <c r="F101" s="67">
        <f>IF(B101="","",7)</f>
        <v>7</v>
      </c>
      <c r="G101" s="73">
        <v>14</v>
      </c>
    </row>
    <row r="102" spans="1:8" ht="15.75" thickBot="1">
      <c r="A102" s="73">
        <v>16</v>
      </c>
      <c r="B102" s="76">
        <v>314</v>
      </c>
      <c r="C102" s="74" t="str">
        <f>IF(B102="","",VLOOKUP(B102,'[1]ATLETAS '!$A$1:$F$556,2,0))</f>
        <v>Cristiana Silva</v>
      </c>
      <c r="D102" s="75" t="str">
        <f>IF(B102="","",VLOOKUP(B102,'[1]ATLETAS '!$A$1:$F$556,3,0))</f>
        <v>Infantil B</v>
      </c>
      <c r="E102" s="74" t="str">
        <f>IF(B102="","",VLOOKUP(B102,'[1]ATLETAS '!$A$1:$F$556,5,0))</f>
        <v>EB Padre Joaquim Flores, Revelhe, Fafe A</v>
      </c>
      <c r="F102" s="67">
        <v>5</v>
      </c>
      <c r="G102" s="73">
        <v>16</v>
      </c>
    </row>
    <row r="103" spans="1:8" ht="15.75" thickBot="1">
      <c r="A103" s="73">
        <v>17</v>
      </c>
      <c r="B103" s="76">
        <v>324</v>
      </c>
      <c r="C103" s="74" t="str">
        <f>IF(B103="","",VLOOKUP(B103,'[1]ATLETAS '!$A$1:$F$556,2,0))</f>
        <v>Sofia Cunha</v>
      </c>
      <c r="D103" s="75" t="str">
        <f>IF(B103="","",VLOOKUP(B103,'[1]ATLETAS '!$A$1:$F$556,3,0))</f>
        <v>Infantil B</v>
      </c>
      <c r="E103" s="74" t="str">
        <f>IF(B103="","",VLOOKUP(B103,'[1]ATLETAS '!$A$1:$F$556,5,0))</f>
        <v>EB Padre Joaquim Flores, Revelhe, Fafe A</v>
      </c>
      <c r="F103" s="67">
        <v>4</v>
      </c>
      <c r="G103" s="73">
        <v>17</v>
      </c>
    </row>
    <row r="104" spans="1:8" ht="15.75" thickBot="1">
      <c r="A104" s="15">
        <v>2</v>
      </c>
      <c r="B104" s="16">
        <v>43</v>
      </c>
      <c r="C104" s="17" t="str">
        <f>IF(B104="","",VLOOKUP(B104,'[1]ATLETAS '!$A$1:$F$556,2,0))</f>
        <v>Lucas Daniel Lopes</v>
      </c>
      <c r="D104" s="18" t="str">
        <f>IF(B104="","",VLOOKUP(B104,'[1]ATLETAS '!$A$1:$F$556,3,0))</f>
        <v>Infantil A</v>
      </c>
      <c r="E104" s="17" t="str">
        <f>IF(B104="","",VLOOKUP(B104,'[1]ATLETAS '!$A$1:$F$556,5,0))</f>
        <v>EB Padre Joaquim Flores, Revelhe, Fafe B</v>
      </c>
      <c r="F104" s="18">
        <f>IF(B104="","",30)</f>
        <v>30</v>
      </c>
      <c r="G104" s="15">
        <v>2</v>
      </c>
      <c r="H104" s="63">
        <f>SUM(G104:G109)</f>
        <v>102</v>
      </c>
    </row>
    <row r="105" spans="1:8" ht="15.75" thickBot="1">
      <c r="A105" s="22">
        <v>15</v>
      </c>
      <c r="B105" s="16">
        <v>297</v>
      </c>
      <c r="C105" s="37" t="str">
        <f>IF(B105="","",VLOOKUP(B105,'[1]ATLETAS '!$A$1:$F$556,2,0))</f>
        <v>José Pedro Oliveira</v>
      </c>
      <c r="D105" s="15" t="str">
        <f>IF(B105="","",VLOOKUP(B105,'[1]ATLETAS '!$A$1:$F$556,3,0))</f>
        <v>Infantil B</v>
      </c>
      <c r="E105" s="37" t="str">
        <f>IF(B105="","",VLOOKUP(B105,'[1]ATLETAS '!$A$1:$F$556,5,0))</f>
        <v>EB Padre Joaquim Flores, Revelhe, Fafe B</v>
      </c>
      <c r="F105" s="18">
        <f>IF(B105="","",6)</f>
        <v>6</v>
      </c>
      <c r="G105" s="22">
        <v>15</v>
      </c>
    </row>
    <row r="106" spans="1:8" ht="15.75" thickBot="1">
      <c r="A106" s="58">
        <v>16</v>
      </c>
      <c r="B106" s="16">
        <v>689</v>
      </c>
      <c r="C106" s="55" t="str">
        <f>IF(B106="","",VLOOKUP(B106,'[1]ATLETAS '!$A$1:$F$556,2,0))</f>
        <v>Pedro Pereira</v>
      </c>
      <c r="D106" s="56" t="str">
        <f>IF(B106="","",VLOOKUP(B106,'[1]ATLETAS '!$A$1:$F$556,3,0))</f>
        <v>Juvenil</v>
      </c>
      <c r="E106" s="55" t="str">
        <f>IF(B106="","",VLOOKUP(B106,'[1]ATLETAS '!$A$1:$F$556,5,0))</f>
        <v>EB Padre Joaquim Flores, Revelhe, Fafe B</v>
      </c>
      <c r="F106" s="18">
        <f>IF(B106="","",5)</f>
        <v>5</v>
      </c>
      <c r="G106" s="58">
        <v>16</v>
      </c>
    </row>
    <row r="107" spans="1:8" ht="15.75" thickBot="1">
      <c r="A107" s="22">
        <v>21</v>
      </c>
      <c r="B107" s="16">
        <v>294</v>
      </c>
      <c r="C107" s="37" t="str">
        <f>IF(B107="","",VLOOKUP(B107,'[1]ATLETAS '!$A$1:$F$556,2,0))</f>
        <v>Cláudio Cristiano Domingues</v>
      </c>
      <c r="D107" s="15" t="str">
        <f>IF(B107="","",VLOOKUP(B107,'[1]ATLETAS '!$A$1:$F$556,3,0))</f>
        <v>Infantil B</v>
      </c>
      <c r="E107" s="37" t="str">
        <f>IF(B107="","",VLOOKUP(B107,'[1]ATLETAS '!$A$1:$F$556,5,0))</f>
        <v>EB Padre Joaquim Flores, Revelhe, Fafe B</v>
      </c>
      <c r="F107" s="18">
        <f>IF(B107="","",1)</f>
        <v>1</v>
      </c>
      <c r="G107" s="22">
        <v>21</v>
      </c>
    </row>
    <row r="108" spans="1:8" ht="15.75" thickBot="1">
      <c r="A108" s="22">
        <v>22</v>
      </c>
      <c r="B108" s="16">
        <v>296</v>
      </c>
      <c r="C108" s="37" t="str">
        <f>IF(B108="","",VLOOKUP(B108,'[1]ATLETAS '!$A$1:$F$556,2,0))</f>
        <v>João Pedro Resende</v>
      </c>
      <c r="D108" s="15" t="str">
        <f>IF(B108="","",VLOOKUP(B108,'[1]ATLETAS '!$A$1:$F$556,3,0))</f>
        <v>Infantil B</v>
      </c>
      <c r="E108" s="37" t="str">
        <f>IF(B108="","",VLOOKUP(B108,'[1]ATLETAS '!$A$1:$F$556,5,0))</f>
        <v>EB Padre Joaquim Flores, Revelhe, Fafe B</v>
      </c>
      <c r="F108" s="18">
        <f>IF(B108="","",1)</f>
        <v>1</v>
      </c>
      <c r="G108" s="22">
        <v>22</v>
      </c>
    </row>
    <row r="109" spans="1:8" ht="15.75" thickBot="1">
      <c r="A109" s="15">
        <v>26</v>
      </c>
      <c r="B109" s="16">
        <v>437</v>
      </c>
      <c r="C109" s="17" t="str">
        <f>IF(B109="","",VLOOKUP(B109,'[1]ATLETAS '!$A$1:$F$556,2,0))</f>
        <v>Henrique Lopes</v>
      </c>
      <c r="D109" s="18" t="str">
        <f>IF(B109="","",VLOOKUP(B109,'[1]ATLETAS '!$A$1:$F$556,3,0))</f>
        <v>Iniciado</v>
      </c>
      <c r="E109" s="17" t="str">
        <f>IF(B109="","",VLOOKUP(B109,'[1]ATLETAS '!$A$1:$F$556,5,0))</f>
        <v>EB Padre Joaquim Flores, Revelhe, Fafe B</v>
      </c>
      <c r="F109" s="18">
        <f>IF(B109="","",1)</f>
        <v>1</v>
      </c>
      <c r="G109" s="15">
        <v>26</v>
      </c>
    </row>
    <row r="110" spans="1:8" ht="15.75" thickBot="1">
      <c r="A110" s="22">
        <v>29</v>
      </c>
      <c r="B110" s="16">
        <v>256</v>
      </c>
      <c r="C110" s="37" t="str">
        <f>IF(B110="","",VLOOKUP(B110,'[1]ATLETAS '!$A$1:$F$556,2,0))</f>
        <v>Júlio Freitas</v>
      </c>
      <c r="D110" s="15" t="str">
        <f>IF(B110="","",VLOOKUP(B110,'[1]ATLETAS '!$A$1:$F$556,3,0))</f>
        <v>Infantil B</v>
      </c>
      <c r="E110" s="37" t="str">
        <f>IF(B110="","",VLOOKUP(B110,'[1]ATLETAS '!$A$1:$F$556,5,0))</f>
        <v>EB Padre Joaquim Flores, Revelhe, Fafe B</v>
      </c>
      <c r="F110" s="18">
        <f>IF(B110="","",1)</f>
        <v>1</v>
      </c>
    </row>
    <row r="111" spans="1:8" ht="15.75" thickBot="1">
      <c r="A111" s="22">
        <v>30</v>
      </c>
      <c r="B111" s="16">
        <v>295</v>
      </c>
      <c r="C111" s="37" t="str">
        <f>IF(B111="","",VLOOKUP(B111,'[1]ATLETAS '!$A$1:$F$556,2,0))</f>
        <v>André Salgado</v>
      </c>
      <c r="D111" s="15" t="str">
        <f>IF(B111="","",VLOOKUP(B111,'[1]ATLETAS '!$A$1:$F$556,3,0))</f>
        <v>Infantil B</v>
      </c>
      <c r="E111" s="37" t="str">
        <f>IF(B111="","",VLOOKUP(B111,'[1]ATLETAS '!$A$1:$F$556,5,0))</f>
        <v>EB Padre Joaquim Flores, Revelhe, Fafe B</v>
      </c>
      <c r="F111" s="18">
        <f>IF(B111="","",1)</f>
        <v>1</v>
      </c>
    </row>
    <row r="112" spans="1:8" ht="15.75" thickBot="1">
      <c r="A112" s="64">
        <v>3</v>
      </c>
      <c r="B112" s="65">
        <v>41</v>
      </c>
      <c r="C112" s="66" t="str">
        <f>IF(B112="","",VLOOKUP(B112,'[1]ATLETAS '!$A$1:$F$556,2,0))</f>
        <v>Vítor Miguel Araújo</v>
      </c>
      <c r="D112" s="67" t="str">
        <f>IF(B112="","",VLOOKUP(B112,'[1]ATLETAS '!$A$1:$F$556,3,0))</f>
        <v>Infantil A</v>
      </c>
      <c r="E112" s="66" t="str">
        <f>IF(B112="","",VLOOKUP(B112,'[1]ATLETAS '!$A$1:$F$556,5,0))</f>
        <v>EB Rosa Ramalho. Barcelinhos, Barcelos</v>
      </c>
      <c r="F112" s="67">
        <f>IF(B112="","",27)</f>
        <v>27</v>
      </c>
      <c r="G112" s="64">
        <v>3</v>
      </c>
      <c r="H112" s="63">
        <f>SUM(G112:G117)</f>
        <v>24</v>
      </c>
    </row>
    <row r="113" spans="1:8" ht="15.75" thickBot="1">
      <c r="A113" s="73">
        <v>3</v>
      </c>
      <c r="B113" s="65">
        <v>322</v>
      </c>
      <c r="C113" s="74" t="str">
        <f>IF(B113="","",VLOOKUP(B113,'[1]ATLETAS '!$A$1:$F$556,2,0))</f>
        <v>Rafaela Sofia Martins</v>
      </c>
      <c r="D113" s="75" t="str">
        <f>IF(B113="","",VLOOKUP(B113,'[1]ATLETAS '!$A$1:$F$556,3,0))</f>
        <v>Infantil B</v>
      </c>
      <c r="E113" s="74" t="str">
        <f>IF(B113="","",VLOOKUP(B113,'[1]ATLETAS '!$A$1:$F$556,5,0))</f>
        <v>EB Rosa Ramalho. Barcelinhos, Barcelos</v>
      </c>
      <c r="F113" s="67">
        <f>IF(B113="","",27)</f>
        <v>27</v>
      </c>
      <c r="G113" s="73">
        <v>3</v>
      </c>
    </row>
    <row r="114" spans="1:8" ht="15.75" thickBot="1">
      <c r="A114" s="64">
        <v>3</v>
      </c>
      <c r="B114" s="65">
        <v>445</v>
      </c>
      <c r="C114" s="66" t="str">
        <f>IF(B114="","",VLOOKUP(B114,'[1]ATLETAS '!$A$1:$F$556,2,0))</f>
        <v>João Pedro Martins</v>
      </c>
      <c r="D114" s="67" t="str">
        <f>IF(B114="","",VLOOKUP(B114,'[1]ATLETAS '!$A$1:$F$556,3,0))</f>
        <v>Iniciado</v>
      </c>
      <c r="E114" s="66" t="str">
        <f>IF(B114="","",VLOOKUP(B114,'[1]ATLETAS '!$A$1:$F$556,5,0))</f>
        <v>EB Rosa Ramalho. Barcelinhos, Barcelos</v>
      </c>
      <c r="F114" s="67">
        <f>IF(B114="","",27)</f>
        <v>27</v>
      </c>
      <c r="G114" s="64">
        <v>3</v>
      </c>
    </row>
    <row r="115" spans="1:8" ht="15.75" thickBot="1">
      <c r="A115" s="64">
        <v>5</v>
      </c>
      <c r="B115" s="65">
        <v>106</v>
      </c>
      <c r="C115" s="66" t="str">
        <f>IF(B115="","",VLOOKUP(B115,'[1]ATLETAS '!$A$1:$F$556,2,0))</f>
        <v>Bruna Silva Costa</v>
      </c>
      <c r="D115" s="67" t="str">
        <f>IF(B115="","",VLOOKUP(B115,'[1]ATLETAS '!$A$1:$F$556,3,0))</f>
        <v>Infantil A</v>
      </c>
      <c r="E115" s="66" t="str">
        <f>IF(B115="","",VLOOKUP(B115,'[1]ATLETAS '!$A$1:$F$556,5,0))</f>
        <v>EB Rosa Ramalho. Barcelinhos, Barcelos</v>
      </c>
      <c r="F115" s="67">
        <f>IF(B115="","",23)</f>
        <v>23</v>
      </c>
      <c r="G115" s="64">
        <v>5</v>
      </c>
    </row>
    <row r="116" spans="1:8" ht="15.75" thickBot="1">
      <c r="A116" s="64">
        <v>5</v>
      </c>
      <c r="B116" s="65">
        <v>269</v>
      </c>
      <c r="C116" s="71" t="str">
        <f>IF(B116="","",VLOOKUP(B116,'[1]ATLETAS '!$A$1:$F$556,2,0))</f>
        <v>Pedro Filipe Martins</v>
      </c>
      <c r="D116" s="64" t="str">
        <f>IF(B116="","",VLOOKUP(B116,'[1]ATLETAS '!$A$1:$F$556,3,0))</f>
        <v>Infantil B</v>
      </c>
      <c r="E116" s="71" t="str">
        <f>IF(B116="","",VLOOKUP(B116,'[1]ATLETAS '!$A$1:$F$556,5,0))</f>
        <v>EB Rosa Ramalho. Barcelinhos, Barcelos</v>
      </c>
      <c r="F116" s="67">
        <f>IF(B116="","",23)</f>
        <v>23</v>
      </c>
      <c r="G116" s="64">
        <v>5</v>
      </c>
    </row>
    <row r="117" spans="1:8" ht="15.75" thickBot="1">
      <c r="A117" s="73">
        <v>5</v>
      </c>
      <c r="B117" s="65">
        <v>318</v>
      </c>
      <c r="C117" s="74" t="str">
        <f>IF(B117="","",VLOOKUP(B117,'[1]ATLETAS '!$A$1:$F$556,2,0))</f>
        <v>Inês Loureiro Fernandes</v>
      </c>
      <c r="D117" s="75" t="str">
        <f>IF(B117="","",VLOOKUP(B117,'[1]ATLETAS '!$A$1:$F$556,3,0))</f>
        <v>Infantil B</v>
      </c>
      <c r="E117" s="74" t="str">
        <f>IF(B117="","",VLOOKUP(B117,'[1]ATLETAS '!$A$1:$F$556,5,0))</f>
        <v>EB Rosa Ramalho. Barcelinhos, Barcelos</v>
      </c>
      <c r="F117" s="67">
        <f>IF(B117="","",23)</f>
        <v>23</v>
      </c>
      <c r="G117" s="73">
        <v>5</v>
      </c>
    </row>
    <row r="118" spans="1:8" ht="15.75" thickBot="1">
      <c r="A118" s="64">
        <v>9</v>
      </c>
      <c r="B118" s="65">
        <v>29</v>
      </c>
      <c r="C118" s="66" t="str">
        <f>IF(B118="","",VLOOKUP(B118,'[1]ATLETAS '!$A$1:$F$556,2,0))</f>
        <v>João Tomás Lopes</v>
      </c>
      <c r="D118" s="67" t="str">
        <f>IF(B118="","",VLOOKUP(B118,'[1]ATLETAS '!$A$1:$F$556,3,0))</f>
        <v>Infantil A</v>
      </c>
      <c r="E118" s="66" t="str">
        <f>IF(B118="","",VLOOKUP(B118,'[1]ATLETAS '!$A$1:$F$556,5,0))</f>
        <v>EB Rosa Ramalho. Barcelinhos, Barcelos</v>
      </c>
      <c r="F118" s="67">
        <f>IF(B118="","",15)</f>
        <v>15</v>
      </c>
    </row>
    <row r="119" spans="1:8" ht="15.75" thickBot="1">
      <c r="A119" s="64">
        <v>9</v>
      </c>
      <c r="B119" s="65">
        <v>257</v>
      </c>
      <c r="C119" s="71" t="str">
        <f>IF(B119="","",VLOOKUP(B119,'[1]ATLETAS '!$A$1:$F$556,2,0))</f>
        <v>Leandro André Costa</v>
      </c>
      <c r="D119" s="64" t="str">
        <f>IF(B119="","",VLOOKUP(B119,'[1]ATLETAS '!$A$1:$F$556,3,0))</f>
        <v>Infantil B</v>
      </c>
      <c r="E119" s="71" t="str">
        <f>IF(B119="","",VLOOKUP(B119,'[1]ATLETAS '!$A$1:$F$556,5,0))</f>
        <v>EB Rosa Ramalho. Barcelinhos, Barcelos</v>
      </c>
      <c r="F119" s="67">
        <f>IF(B119="","",15)</f>
        <v>15</v>
      </c>
    </row>
    <row r="120" spans="1:8" ht="15.75" thickBot="1">
      <c r="A120" s="64">
        <v>10</v>
      </c>
      <c r="B120" s="65">
        <v>31</v>
      </c>
      <c r="C120" s="66" t="str">
        <f>IF(B120="","",VLOOKUP(B120,'[1]ATLETAS '!$A$1:$F$556,2,0))</f>
        <v>José António Carvalho</v>
      </c>
      <c r="D120" s="67" t="str">
        <f>IF(B120="","",VLOOKUP(B120,'[1]ATLETAS '!$A$1:$F$556,3,0))</f>
        <v>Infantil A</v>
      </c>
      <c r="E120" s="66" t="str">
        <f>IF(B120="","",VLOOKUP(B120,'[1]ATLETAS '!$A$1:$F$556,5,0))</f>
        <v>EB Rosa Ramalho. Barcelinhos, Barcelos</v>
      </c>
      <c r="F120" s="67">
        <f>IF(B120="","",13)</f>
        <v>13</v>
      </c>
    </row>
    <row r="121" spans="1:8" ht="15.75" thickBot="1">
      <c r="A121" s="64">
        <v>13</v>
      </c>
      <c r="B121" s="65">
        <v>240</v>
      </c>
      <c r="C121" s="71" t="str">
        <f>IF(B121="","",VLOOKUP(B121,'[1]ATLETAS '!$A$1:$F$556,2,0))</f>
        <v>Francisco Miguel Cardoso</v>
      </c>
      <c r="D121" s="64" t="str">
        <f>IF(B121="","",VLOOKUP(B121,'[1]ATLETAS '!$A$1:$F$556,3,0))</f>
        <v>Infantil B</v>
      </c>
      <c r="E121" s="71" t="str">
        <f>IF(B121="","",VLOOKUP(B121,'[1]ATLETAS '!$A$1:$F$556,5,0))</f>
        <v>EB Rosa Ramalho. Barcelinhos, Barcelos</v>
      </c>
      <c r="F121" s="67">
        <f>IF(B121="","",8)</f>
        <v>8</v>
      </c>
    </row>
    <row r="122" spans="1:8" ht="15.75" thickBot="1">
      <c r="A122" s="73">
        <v>13</v>
      </c>
      <c r="B122" s="65">
        <v>306</v>
      </c>
      <c r="C122" s="74" t="str">
        <f>IF(B122="","",VLOOKUP(B122,'[1]ATLETAS '!$A$1:$F$556,2,0))</f>
        <v>Beatriz Azevedo Magalhães</v>
      </c>
      <c r="D122" s="75" t="str">
        <f>IF(B122="","",VLOOKUP(B122,'[1]ATLETAS '!$A$1:$F$556,3,0))</f>
        <v>Infantil B</v>
      </c>
      <c r="E122" s="74" t="str">
        <f>IF(B122="","",VLOOKUP(B122,'[1]ATLETAS '!$A$1:$F$556,5,0))</f>
        <v>EB Rosa Ramalho. Barcelinhos, Barcelos</v>
      </c>
      <c r="F122" s="67">
        <f>IF(B122="","",8)</f>
        <v>8</v>
      </c>
    </row>
    <row r="123" spans="1:8" ht="15.75" thickBot="1">
      <c r="A123" s="64">
        <v>26</v>
      </c>
      <c r="B123" s="65">
        <v>277</v>
      </c>
      <c r="C123" s="71" t="str">
        <f>IF(B123="","",VLOOKUP(B123,'[1]ATLETAS '!$A$1:$F$556,2,0))</f>
        <v>Ricardo Miguel Faria</v>
      </c>
      <c r="D123" s="64" t="str">
        <f>IF(B123="","",VLOOKUP(B123,'[1]ATLETAS '!$A$1:$F$556,3,0))</f>
        <v>Infantil B</v>
      </c>
      <c r="E123" s="71" t="str">
        <f>IF(B123="","",VLOOKUP(B123,'[1]ATLETAS '!$A$1:$F$556,5,0))</f>
        <v>EB Rosa Ramalho. Barcelinhos, Barcelos</v>
      </c>
      <c r="F123" s="67">
        <f>IF(B123="","",1)</f>
        <v>1</v>
      </c>
    </row>
    <row r="124" spans="1:8" ht="15.75" thickBot="1">
      <c r="A124" s="64">
        <v>37</v>
      </c>
      <c r="B124" s="65">
        <v>271</v>
      </c>
      <c r="C124" s="71" t="str">
        <f>IF(B124="","",VLOOKUP(B124,'[1]ATLETAS '!$A$1:$F$556,2,0))</f>
        <v>Pedro Miguel Costa</v>
      </c>
      <c r="D124" s="64" t="str">
        <f>IF(B124="","",VLOOKUP(B124,'[1]ATLETAS '!$A$1:$F$556,3,0))</f>
        <v>Infantil B</v>
      </c>
      <c r="E124" s="71" t="str">
        <f>IF(B124="","",VLOOKUP(B124,'[1]ATLETAS '!$A$1:$F$556,5,0))</f>
        <v>EB Rosa Ramalho. Barcelinhos, Barcelos</v>
      </c>
      <c r="F124" s="67">
        <f>IF(B124="","",1)</f>
        <v>1</v>
      </c>
    </row>
    <row r="125" spans="1:8" ht="15.75" thickBot="1">
      <c r="A125" s="64">
        <v>44</v>
      </c>
      <c r="B125" s="65">
        <v>285</v>
      </c>
      <c r="C125" s="71" t="str">
        <f>IF(B125="","",VLOOKUP(B125,'[1]ATLETAS '!$A$1:$F$556,2,0))</f>
        <v>Sândro Rafael Sousa</v>
      </c>
      <c r="D125" s="64" t="str">
        <f>IF(B125="","",VLOOKUP(B125,'[1]ATLETAS '!$A$1:$F$556,3,0))</f>
        <v>Infantil B</v>
      </c>
      <c r="E125" s="71" t="str">
        <f>IF(B125="","",VLOOKUP(B125,'[1]ATLETAS '!$A$1:$F$556,5,0))</f>
        <v>EB Rosa Ramalho. Barcelinhos, Barcelos</v>
      </c>
      <c r="F125" s="67">
        <f>IF(B125="","",1)</f>
        <v>1</v>
      </c>
    </row>
    <row r="126" spans="1:8" ht="15.75" thickBot="1">
      <c r="A126" s="48">
        <v>9</v>
      </c>
      <c r="B126" s="16">
        <v>315</v>
      </c>
      <c r="C126" s="44" t="str">
        <f>IF(B126="","",VLOOKUP(B126,'[1]ATLETAS '!$A$1:$F$556,2,0))</f>
        <v>Daniela Faria Ribeiro</v>
      </c>
      <c r="D126" s="45" t="str">
        <f>IF(B126="","",VLOOKUP(B126,'[1]ATLETAS '!$A$1:$F$556,3,0))</f>
        <v>Infantil B</v>
      </c>
      <c r="E126" s="44" t="str">
        <f>IF(B126="","",VLOOKUP(B126,'[1]ATLETAS '!$A$1:$F$556,5,0))</f>
        <v>EB São Lourenço, Ermesinde, Valongo</v>
      </c>
      <c r="F126" s="18">
        <f>IF(B126="","",15)</f>
        <v>15</v>
      </c>
      <c r="G126" s="48">
        <v>9</v>
      </c>
      <c r="H126" s="63">
        <f>SUM(G126:G131)</f>
        <v>166</v>
      </c>
    </row>
    <row r="127" spans="1:8" ht="15.75" thickBot="1">
      <c r="A127" s="15">
        <v>9</v>
      </c>
      <c r="B127" s="16">
        <v>459</v>
      </c>
      <c r="C127" s="17" t="str">
        <f>IF(B127="","",VLOOKUP(B127,'[1]ATLETAS '!$A$1:$F$556,2,0))</f>
        <v>Marco Octávio Lopes</v>
      </c>
      <c r="D127" s="18" t="str">
        <f>IF(B127="","",VLOOKUP(B127,'[1]ATLETAS '!$A$1:$F$556,3,0))</f>
        <v>Iniciado</v>
      </c>
      <c r="E127" s="17" t="str">
        <f>IF(B127="","",VLOOKUP(B127,'[1]ATLETAS '!$A$1:$F$556,5,0))</f>
        <v>EB São Lourenço, Ermesinde, Valongo</v>
      </c>
      <c r="F127" s="18">
        <v>15</v>
      </c>
      <c r="G127" s="15">
        <v>9</v>
      </c>
    </row>
    <row r="128" spans="1:8" ht="15.75" thickBot="1">
      <c r="A128" s="22">
        <v>20</v>
      </c>
      <c r="B128" s="16">
        <v>220</v>
      </c>
      <c r="C128" s="37" t="str">
        <f>IF(B128="","",VLOOKUP(B128,'[1]ATLETAS '!$A$1:$F$556,2,0))</f>
        <v>Alexandre  Silva Pinto</v>
      </c>
      <c r="D128" s="15" t="str">
        <f>IF(B128="","",VLOOKUP(B128,'[1]ATLETAS '!$A$1:$F$556,3,0))</f>
        <v>Infantil B</v>
      </c>
      <c r="E128" s="37" t="str">
        <f>IF(B128="","",VLOOKUP(B128,'[1]ATLETAS '!$A$1:$F$556,5,0))</f>
        <v>EB São Lourenço, Ermesinde, Valongo</v>
      </c>
      <c r="F128" s="18">
        <f>IF(B128="","",1)</f>
        <v>1</v>
      </c>
      <c r="G128" s="22">
        <v>20</v>
      </c>
    </row>
    <row r="129" spans="1:8" ht="15.75" thickBot="1">
      <c r="A129" s="15">
        <v>38</v>
      </c>
      <c r="B129" s="16">
        <v>492</v>
      </c>
      <c r="C129" s="17" t="str">
        <f>IF(B129="","",VLOOKUP(B129,'[1]ATLETAS '!$A$1:$F$556,2,0))</f>
        <v>Diogo Filipe Coelho</v>
      </c>
      <c r="D129" s="18" t="str">
        <f>IF(B129="","",VLOOKUP(B129,'[1]ATLETAS '!$A$1:$F$556,3,0))</f>
        <v>Iniciado</v>
      </c>
      <c r="E129" s="17" t="str">
        <f>IF(B129="","",VLOOKUP(B129,'[1]ATLETAS '!$A$1:$F$556,5,0))</f>
        <v>EB São Lourenço, Ermesinde, Valongo</v>
      </c>
      <c r="F129" s="18">
        <f>IF(B129="","",1)</f>
        <v>1</v>
      </c>
      <c r="G129" s="15">
        <v>38</v>
      </c>
    </row>
    <row r="130" spans="1:8" ht="15.75" thickBot="1">
      <c r="A130" s="22">
        <v>43</v>
      </c>
      <c r="B130" s="16">
        <v>232</v>
      </c>
      <c r="C130" s="37" t="str">
        <f>IF(B130="","",VLOOKUP(B130,'[1]ATLETAS '!$A$1:$F$556,2,0))</f>
        <v>Diogo Filipe Ferreira</v>
      </c>
      <c r="D130" s="15" t="str">
        <f>IF(B130="","",VLOOKUP(B130,'[1]ATLETAS '!$A$1:$F$556,3,0))</f>
        <v>Infantil B</v>
      </c>
      <c r="E130" s="37" t="str">
        <f>IF(B130="","",VLOOKUP(B130,'[1]ATLETAS '!$A$1:$F$556,5,0))</f>
        <v>EB São Lourenço, Ermesinde, Valongo</v>
      </c>
      <c r="F130" s="18">
        <f>IF(B130="","",1)</f>
        <v>1</v>
      </c>
      <c r="G130" s="22">
        <v>43</v>
      </c>
    </row>
    <row r="131" spans="1:8" ht="15.75" thickBot="1">
      <c r="A131" s="22">
        <v>47</v>
      </c>
      <c r="B131" s="16">
        <v>283</v>
      </c>
      <c r="C131" s="37" t="str">
        <f>IF(B131="","",VLOOKUP(B131,'[1]ATLETAS '!$A$1:$F$556,2,0))</f>
        <v>Rui Jorge Moleiro</v>
      </c>
      <c r="D131" s="15" t="str">
        <f>IF(B131="","",VLOOKUP(B131,'[1]ATLETAS '!$A$1:$F$556,3,0))</f>
        <v>Infantil B</v>
      </c>
      <c r="E131" s="37" t="str">
        <f>IF(B131="","",VLOOKUP(B131,'[1]ATLETAS '!$A$1:$F$556,5,0))</f>
        <v>EB São Lourenço, Ermesinde, Valongo</v>
      </c>
      <c r="F131" s="18">
        <f>IF(B131="","",1)</f>
        <v>1</v>
      </c>
      <c r="G131" s="22">
        <v>47</v>
      </c>
    </row>
    <row r="132" spans="1:8" ht="15.75" thickBot="1">
      <c r="A132" s="64">
        <v>3</v>
      </c>
      <c r="B132" s="65">
        <v>116</v>
      </c>
      <c r="C132" s="66" t="str">
        <f>IF(B132="","",VLOOKUP(B132,'[1]ATLETAS '!$A$1:$F$556,2,0))</f>
        <v>Maria Elisabete Veiga</v>
      </c>
      <c r="D132" s="67" t="str">
        <f>IF(B132="","",VLOOKUP(B132,'[1]ATLETAS '!$A$1:$F$556,3,0))</f>
        <v>Infantil A</v>
      </c>
      <c r="E132" s="66" t="str">
        <f>IF(B132="","",VLOOKUP(B132,'[1]ATLETAS '!$A$1:$F$556,5,0))</f>
        <v>EBS À Beira Douro, Medas, Gondomar</v>
      </c>
      <c r="F132" s="67">
        <f>IF(B132="","",27)</f>
        <v>27</v>
      </c>
      <c r="G132" s="64">
        <v>3</v>
      </c>
      <c r="H132" s="63">
        <f>SUM(G132:G137)</f>
        <v>40</v>
      </c>
    </row>
    <row r="133" spans="1:8" ht="15.75" thickBot="1">
      <c r="A133" s="64">
        <v>4</v>
      </c>
      <c r="B133" s="65">
        <v>825</v>
      </c>
      <c r="C133" s="66" t="str">
        <f>IF(B133="","",VLOOKUP(B133,'[1]ATLETAS '!$A$1:$F$556,2,0))</f>
        <v>Joel Filipe Ribeiro</v>
      </c>
      <c r="D133" s="67" t="str">
        <f>IF(B133="","",VLOOKUP(B133,'[1]ATLETAS '!$A$1:$F$556,3,0))</f>
        <v>Júnior</v>
      </c>
      <c r="E133" s="66" t="str">
        <f>IF(B133="","",VLOOKUP(B133,'[1]ATLETAS '!$A$1:$F$556,5,0))</f>
        <v>EBS À Beira Douro, Medas, Gondomar</v>
      </c>
      <c r="F133" s="67">
        <f>IF(B133="","",25)</f>
        <v>25</v>
      </c>
      <c r="G133" s="64">
        <v>4</v>
      </c>
    </row>
    <row r="134" spans="1:8" ht="15.75" thickBot="1">
      <c r="A134" s="64">
        <v>7</v>
      </c>
      <c r="B134" s="65">
        <v>22</v>
      </c>
      <c r="C134" s="66" t="str">
        <f>IF(B134="","",VLOOKUP(B134,'[1]ATLETAS '!$A$1:$F$556,2,0))</f>
        <v>Diogo Rafael Ferreira</v>
      </c>
      <c r="D134" s="67" t="str">
        <f>IF(B134="","",VLOOKUP(B134,'[1]ATLETAS '!$A$1:$F$556,3,0))</f>
        <v>Infantil A</v>
      </c>
      <c r="E134" s="66" t="str">
        <f>IF(B134="","",VLOOKUP(B134,'[1]ATLETAS '!$A$1:$F$556,5,0))</f>
        <v>EBS À Beira Douro, Medas, Gondomar</v>
      </c>
      <c r="F134" s="67">
        <f>IF(B134="","",19)</f>
        <v>19</v>
      </c>
      <c r="G134" s="64">
        <v>7</v>
      </c>
    </row>
    <row r="135" spans="1:8" ht="15.75" thickBot="1">
      <c r="A135" s="64">
        <v>7</v>
      </c>
      <c r="B135" s="65">
        <v>471</v>
      </c>
      <c r="C135" s="66" t="str">
        <f>IF(B135="","",VLOOKUP(B135,'[1]ATLETAS '!$A$1:$F$556,2,0))</f>
        <v>Pedro Miguel Gomes</v>
      </c>
      <c r="D135" s="67" t="str">
        <f>IF(B135="","",VLOOKUP(B135,'[1]ATLETAS '!$A$1:$F$556,3,0))</f>
        <v>Iniciado</v>
      </c>
      <c r="E135" s="66" t="str">
        <f>IF(B135="","",VLOOKUP(B135,'[1]ATLETAS '!$A$1:$F$556,5,0))</f>
        <v>EBS À Beira Douro, Medas, Gondomar</v>
      </c>
      <c r="F135" s="67">
        <v>19</v>
      </c>
      <c r="G135" s="64">
        <v>7</v>
      </c>
    </row>
    <row r="136" spans="1:8" ht="15.75" thickBot="1">
      <c r="A136" s="64">
        <v>8</v>
      </c>
      <c r="B136" s="65">
        <v>26</v>
      </c>
      <c r="C136" s="66" t="str">
        <f>IF(B136="","",VLOOKUP(B136,'[1]ATLETAS '!$A$1:$F$556,2,0))</f>
        <v>João Pedro Alves</v>
      </c>
      <c r="D136" s="67" t="str">
        <f>IF(B136="","",VLOOKUP(B136,'[1]ATLETAS '!$A$1:$F$556,3,0))</f>
        <v>Infantil A</v>
      </c>
      <c r="E136" s="66" t="str">
        <f>IF(B136="","",VLOOKUP(B136,'[1]ATLETAS '!$A$1:$F$556,5,0))</f>
        <v>EBS À Beira Douro, Medas, Gondomar</v>
      </c>
      <c r="F136" s="67">
        <f>IF(B136="","",17)</f>
        <v>17</v>
      </c>
      <c r="G136" s="64">
        <v>8</v>
      </c>
    </row>
    <row r="137" spans="1:8" ht="15.75" thickBot="1">
      <c r="A137" s="64">
        <v>11</v>
      </c>
      <c r="B137" s="65">
        <v>39</v>
      </c>
      <c r="C137" s="66" t="str">
        <f>IF(B137="","",VLOOKUP(B137,'[1]ATLETAS '!$A$1:$F$556,2,0))</f>
        <v>Rafael Freitas Lemos</v>
      </c>
      <c r="D137" s="67" t="str">
        <f>IF(B137="","",VLOOKUP(B137,'[1]ATLETAS '!$A$1:$F$556,3,0))</f>
        <v>Infantil A</v>
      </c>
      <c r="E137" s="66" t="str">
        <f>IF(B137="","",VLOOKUP(B137,'[1]ATLETAS '!$A$1:$F$556,5,0))</f>
        <v>EBS À Beira Douro, Medas, Gondomar</v>
      </c>
      <c r="F137" s="67">
        <f>IF(B137="","",11)</f>
        <v>11</v>
      </c>
      <c r="G137" s="64">
        <v>11</v>
      </c>
    </row>
    <row r="138" spans="1:8" ht="15.75" thickBot="1">
      <c r="A138" s="68">
        <v>14</v>
      </c>
      <c r="B138" s="65">
        <v>637</v>
      </c>
      <c r="C138" s="69" t="str">
        <f>IF(B138="","",VLOOKUP(B138,'[1]ATLETAS '!$A$1:$F$556,2,0))</f>
        <v>Bruno Miguel Ribeiro</v>
      </c>
      <c r="D138" s="70" t="str">
        <f>IF(B138="","",VLOOKUP(B138,'[1]ATLETAS '!$A$1:$F$556,3,0))</f>
        <v>Juvenil</v>
      </c>
      <c r="E138" s="69" t="str">
        <f>IF(B138="","",VLOOKUP(B138,'[1]ATLETAS '!$A$1:$F$556,5,0))</f>
        <v>EBS À Beira Douro, Medas, Gondomar</v>
      </c>
      <c r="F138" s="67">
        <f>IF(B138="","",7)</f>
        <v>7</v>
      </c>
    </row>
    <row r="139" spans="1:8" ht="15.75" thickBot="1">
      <c r="A139" s="64">
        <v>19</v>
      </c>
      <c r="B139" s="65">
        <v>14</v>
      </c>
      <c r="C139" s="66" t="str">
        <f>IF(B139="","",VLOOKUP(B139,'[1]ATLETAS '!$A$1:$F$556,2,0))</f>
        <v>Alexandre Sousa Alves</v>
      </c>
      <c r="D139" s="67" t="str">
        <f>IF(B139="","",VLOOKUP(B139,'[1]ATLETAS '!$A$1:$F$556,3,0))</f>
        <v>Infantil A</v>
      </c>
      <c r="E139" s="66" t="str">
        <f>IF(B139="","",VLOOKUP(B139,'[1]ATLETAS '!$A$1:$F$556,5,0))</f>
        <v>EBS À Beira Douro, Medas, Gondomar</v>
      </c>
      <c r="F139" s="67">
        <f>IF(B139="","",2)</f>
        <v>2</v>
      </c>
    </row>
    <row r="140" spans="1:8" ht="15.75" thickBot="1">
      <c r="A140" s="58">
        <v>6</v>
      </c>
      <c r="B140" s="16">
        <v>685</v>
      </c>
      <c r="C140" s="55" t="str">
        <f>IF(B140="","",VLOOKUP(B140,'[1]ATLETAS '!$A$1:$F$556,2,0))</f>
        <v>Sérgio Fonseca</v>
      </c>
      <c r="D140" s="56" t="str">
        <f>IF(B140="","",VLOOKUP(B140,'[1]ATLETAS '!$A$1:$F$556,3,0))</f>
        <v>Juvenil</v>
      </c>
      <c r="E140" s="83" t="str">
        <f>IF(B140="","",VLOOKUP(B140,'[1]ATLETAS '!$A$1:$F$556,5,0))</f>
        <v>EBS de Lordelo, Paredes</v>
      </c>
      <c r="F140" s="18">
        <f>IF(B140="","",21)</f>
        <v>21</v>
      </c>
    </row>
    <row r="141" spans="1:8" ht="15.75" thickBot="1">
      <c r="A141" s="58">
        <v>10</v>
      </c>
      <c r="B141" s="16">
        <v>672</v>
      </c>
      <c r="C141" s="55" t="str">
        <f>IF(B141="","",VLOOKUP(B141,'[1]ATLETAS '!$A$1:$F$556,2,0))</f>
        <v>Marco Ferreira</v>
      </c>
      <c r="D141" s="56" t="str">
        <f>IF(B141="","",VLOOKUP(B141,'[1]ATLETAS '!$A$1:$F$556,3,0))</f>
        <v>Juvenil</v>
      </c>
      <c r="E141" s="55" t="str">
        <f>IF(B141="","",VLOOKUP(B141,'[1]ATLETAS '!$A$1:$F$556,5,0))</f>
        <v>EBS de Lordelo, Paredes</v>
      </c>
      <c r="F141" s="18">
        <f>IF(B141="","",13)</f>
        <v>13</v>
      </c>
    </row>
    <row r="142" spans="1:8" ht="15.75" thickBot="1">
      <c r="A142" s="15">
        <v>15</v>
      </c>
      <c r="B142" s="16">
        <v>469</v>
      </c>
      <c r="C142" s="17" t="str">
        <f>IF(B142="","",VLOOKUP(B142,'[1]ATLETAS '!$A$1:$F$556,2,0))</f>
        <v>Pedro Leal</v>
      </c>
      <c r="D142" s="18" t="str">
        <f>IF(B142="","",VLOOKUP(B142,'[1]ATLETAS '!$A$1:$F$556,3,0))</f>
        <v>Iniciado</v>
      </c>
      <c r="E142" s="17" t="str">
        <f>IF(B142="","",VLOOKUP(B142,'[1]ATLETAS '!$A$1:$F$556,5,0))</f>
        <v>EBS de Lordelo, Paredes</v>
      </c>
      <c r="F142" s="18">
        <v>6</v>
      </c>
    </row>
    <row r="143" spans="1:8" ht="15.75" thickBot="1">
      <c r="A143" s="58">
        <v>18</v>
      </c>
      <c r="B143" s="16">
        <v>683</v>
      </c>
      <c r="C143" s="55" t="str">
        <f>IF(B143="","",VLOOKUP(B143,'[1]ATLETAS '!$A$1:$F$556,2,0))</f>
        <v>Rúben Moreira</v>
      </c>
      <c r="D143" s="56" t="str">
        <f>IF(B143="","",VLOOKUP(B143,'[1]ATLETAS '!$A$1:$F$556,3,0))</f>
        <v>Juvenil</v>
      </c>
      <c r="E143" s="55" t="str">
        <f>IF(B143="","",VLOOKUP(B143,'[1]ATLETAS '!$A$1:$F$556,5,0))</f>
        <v>EBS de Lordelo, Paredes</v>
      </c>
      <c r="F143" s="18">
        <f>IF(B143="","",3)</f>
        <v>3</v>
      </c>
    </row>
    <row r="144" spans="1:8" ht="15.75" thickBot="1">
      <c r="A144" s="64">
        <v>11</v>
      </c>
      <c r="B144" s="65">
        <v>426</v>
      </c>
      <c r="C144" s="66" t="str">
        <f>IF(B144="","",VLOOKUP(B144,'[1]ATLETAS '!$A$1:$F$556,2,0))</f>
        <v>Diogo Pereira</v>
      </c>
      <c r="D144" s="67" t="str">
        <f>IF(B144="","",VLOOKUP(B144,'[1]ATLETAS '!$A$1:$F$556,3,0))</f>
        <v>Iniciado</v>
      </c>
      <c r="E144" s="66" t="str">
        <f>IF(B144="","",VLOOKUP(B144,'[1]ATLETAS '!$A$1:$F$556,5,0))</f>
        <v>EBS do Levante da Maia, Nogueira da Maia, Maia</v>
      </c>
      <c r="F144" s="67">
        <v>11</v>
      </c>
      <c r="G144" s="64">
        <v>11</v>
      </c>
      <c r="H144" s="63">
        <f>SUM(G144:G149)</f>
        <v>181</v>
      </c>
    </row>
    <row r="145" spans="1:8" ht="15.75" thickBot="1">
      <c r="A145" s="68">
        <v>28</v>
      </c>
      <c r="B145" s="65">
        <v>686</v>
      </c>
      <c r="C145" s="69" t="str">
        <f>IF(B145="","",VLOOKUP(B145,'[1]ATLETAS '!$A$1:$F$556,2,0))</f>
        <v>Telmo Silva</v>
      </c>
      <c r="D145" s="70" t="str">
        <f>IF(B145="","",VLOOKUP(B145,'[1]ATLETAS '!$A$1:$F$556,3,0))</f>
        <v>Juvenil</v>
      </c>
      <c r="E145" s="69" t="str">
        <f>IF(B145="","",VLOOKUP(B145,'[1]ATLETAS '!$A$1:$F$556,5,0))</f>
        <v>EBS do Levante da Maia, Nogueira da Maia, Maia</v>
      </c>
      <c r="F145" s="67">
        <f t="shared" ref="F145:F150" si="1">IF(B145="","",1)</f>
        <v>1</v>
      </c>
      <c r="G145" s="68">
        <v>28</v>
      </c>
    </row>
    <row r="146" spans="1:8" ht="15.75" thickBot="1">
      <c r="A146" s="64">
        <v>31</v>
      </c>
      <c r="B146" s="65">
        <v>252</v>
      </c>
      <c r="C146" s="71" t="str">
        <f>IF(B146="","",VLOOKUP(B146,'[1]ATLETAS '!$A$1:$F$556,2,0))</f>
        <v>Jorge Castro</v>
      </c>
      <c r="D146" s="64" t="str">
        <f>IF(B146="","",VLOOKUP(B146,'[1]ATLETAS '!$A$1:$F$556,3,0))</f>
        <v>Infantil B</v>
      </c>
      <c r="E146" s="71" t="str">
        <f>IF(B146="","",VLOOKUP(B146,'[1]ATLETAS '!$A$1:$F$556,5,0))</f>
        <v>EBS do Levante da Maia, Nogueira da Maia, Maia</v>
      </c>
      <c r="F146" s="67">
        <f t="shared" si="1"/>
        <v>1</v>
      </c>
      <c r="G146" s="64">
        <v>31</v>
      </c>
    </row>
    <row r="147" spans="1:8" ht="15.75" thickBot="1">
      <c r="A147" s="64">
        <v>34</v>
      </c>
      <c r="B147" s="65">
        <v>431</v>
      </c>
      <c r="C147" s="66" t="str">
        <f>IF(B147="","",VLOOKUP(B147,'[1]ATLETAS '!$A$1:$F$556,2,0))</f>
        <v>Filipe Sousa</v>
      </c>
      <c r="D147" s="67" t="str">
        <f>IF(B147="","",VLOOKUP(B147,'[1]ATLETAS '!$A$1:$F$556,3,0))</f>
        <v>Iniciado</v>
      </c>
      <c r="E147" s="66" t="str">
        <f>IF(B147="","",VLOOKUP(B147,'[1]ATLETAS '!$A$1:$F$556,5,0))</f>
        <v>EBS do Levante da Maia, Nogueira da Maia, Maia</v>
      </c>
      <c r="F147" s="67">
        <f t="shared" si="1"/>
        <v>1</v>
      </c>
      <c r="G147" s="64">
        <v>34</v>
      </c>
    </row>
    <row r="148" spans="1:8" ht="15.75" thickBot="1">
      <c r="A148" s="64">
        <v>37</v>
      </c>
      <c r="B148" s="65">
        <v>428</v>
      </c>
      <c r="C148" s="66" t="str">
        <f>IF(B148="","",VLOOKUP(B148,'[1]ATLETAS '!$A$1:$F$556,2,0))</f>
        <v>Diogo Rodrigues</v>
      </c>
      <c r="D148" s="67" t="str">
        <f>IF(B148="","",VLOOKUP(B148,'[1]ATLETAS '!$A$1:$F$556,3,0))</f>
        <v>Iniciado</v>
      </c>
      <c r="E148" s="66" t="str">
        <f>IF(B148="","",VLOOKUP(B148,'[1]ATLETAS '!$A$1:$F$556,5,0))</f>
        <v>EBS do Levante da Maia, Nogueira da Maia, Maia</v>
      </c>
      <c r="F148" s="67">
        <f t="shared" si="1"/>
        <v>1</v>
      </c>
      <c r="G148" s="64">
        <v>37</v>
      </c>
    </row>
    <row r="149" spans="1:8" ht="15.75" thickBot="1">
      <c r="A149" s="64">
        <v>40</v>
      </c>
      <c r="B149" s="65">
        <v>234</v>
      </c>
      <c r="C149" s="71" t="str">
        <f>IF(B149="","",VLOOKUP(B149,'[1]ATLETAS '!$A$1:$F$556,2,0))</f>
        <v>Diogo Magalhães</v>
      </c>
      <c r="D149" s="64" t="str">
        <f>IF(B149="","",VLOOKUP(B149,'[1]ATLETAS '!$A$1:$F$556,3,0))</f>
        <v>Infantil B</v>
      </c>
      <c r="E149" s="71" t="str">
        <f>IF(B149="","",VLOOKUP(B149,'[1]ATLETAS '!$A$1:$F$556,5,0))</f>
        <v>EBS do Levante da Maia, Nogueira da Maia, Maia</v>
      </c>
      <c r="F149" s="67">
        <f t="shared" si="1"/>
        <v>1</v>
      </c>
      <c r="G149" s="64">
        <v>40</v>
      </c>
    </row>
    <row r="150" spans="1:8" ht="15.75" thickBot="1">
      <c r="A150" s="64">
        <v>40</v>
      </c>
      <c r="B150" s="65">
        <v>485</v>
      </c>
      <c r="C150" s="66" t="str">
        <f>IF(B150="","",VLOOKUP(B150,'[1]ATLETAS '!$A$1:$F$556,2,0))</f>
        <v>Tiago Gomes</v>
      </c>
      <c r="D150" s="67" t="str">
        <f>IF(B150="","",VLOOKUP(B150,'[1]ATLETAS '!$A$1:$F$556,3,0))</f>
        <v>Iniciado</v>
      </c>
      <c r="E150" s="66" t="str">
        <f>IF(B150="","",VLOOKUP(B150,'[1]ATLETAS '!$A$1:$F$556,5,0))</f>
        <v>EBS do Levante da Maia, Nogueira da Maia, Maia</v>
      </c>
      <c r="F150" s="67">
        <f t="shared" si="1"/>
        <v>1</v>
      </c>
    </row>
    <row r="151" spans="1:8" ht="15.75" thickBot="1">
      <c r="A151" s="15">
        <v>8</v>
      </c>
      <c r="B151" s="16">
        <v>814</v>
      </c>
      <c r="C151" s="17" t="str">
        <f>IF(B151="","",VLOOKUP(B151,'[1]ATLETAS '!$A$1:$F$556,2,0))</f>
        <v>Bruno Ronaldo Martins</v>
      </c>
      <c r="D151" s="18" t="str">
        <f>IF(B151="","",VLOOKUP(B151,'[1]ATLETAS '!$A$1:$F$556,3,0))</f>
        <v>Júnior</v>
      </c>
      <c r="E151" s="82" t="str">
        <f>IF(B151="","",VLOOKUP(B151,'[1]ATLETAS '!$A$1:$F$556,5,0))</f>
        <v>EBS Fontes Pereira de Melo, Porto</v>
      </c>
      <c r="F151" s="18">
        <f>IF(B151="","",17)</f>
        <v>17</v>
      </c>
    </row>
    <row r="152" spans="1:8" ht="15.75" thickBot="1">
      <c r="A152" s="64">
        <v>22</v>
      </c>
      <c r="B152" s="65">
        <v>436</v>
      </c>
      <c r="C152" s="66" t="str">
        <f>IF(B152="","",VLOOKUP(B152,'[1]ATLETAS '!$A$1:$F$556,2,0))</f>
        <v>Helder Pinho</v>
      </c>
      <c r="D152" s="67" t="str">
        <f>IF(B152="","",VLOOKUP(B152,'[1]ATLETAS '!$A$1:$F$556,3,0))</f>
        <v>Iniciado</v>
      </c>
      <c r="E152" s="66" t="str">
        <f>IF(B152="","",VLOOKUP(B152,'[1]ATLETAS '!$A$1:$F$556,5,0))</f>
        <v>ES Augusto Gomes, Matosinhos</v>
      </c>
      <c r="F152" s="67">
        <f t="shared" ref="F152:F157" si="2">IF(B152="","",1)</f>
        <v>1</v>
      </c>
      <c r="G152" s="64">
        <v>22</v>
      </c>
      <c r="H152" s="63">
        <f>SUM(G152:G157)</f>
        <v>216</v>
      </c>
    </row>
    <row r="153" spans="1:8" ht="15.75" thickBot="1">
      <c r="A153" s="68">
        <v>32</v>
      </c>
      <c r="B153" s="65">
        <v>646</v>
      </c>
      <c r="C153" s="69" t="str">
        <f>IF(B153="","",VLOOKUP(B153,'[1]ATLETAS '!$A$1:$F$556,2,0))</f>
        <v>Filipe Gordinho</v>
      </c>
      <c r="D153" s="70" t="str">
        <f>IF(B153="","",VLOOKUP(B153,'[1]ATLETAS '!$A$1:$F$556,3,0))</f>
        <v>Juvenil</v>
      </c>
      <c r="E153" s="69" t="str">
        <f>IF(B153="","",VLOOKUP(B153,'[1]ATLETAS '!$A$1:$F$556,5,0))</f>
        <v>ES Augusto Gomes, Matosinhos</v>
      </c>
      <c r="F153" s="67">
        <f t="shared" si="2"/>
        <v>1</v>
      </c>
      <c r="G153" s="68">
        <v>32</v>
      </c>
    </row>
    <row r="154" spans="1:8" ht="15.75" thickBot="1">
      <c r="A154" s="64">
        <v>35</v>
      </c>
      <c r="B154" s="65">
        <v>473</v>
      </c>
      <c r="C154" s="66" t="str">
        <f>IF(B154="","",VLOOKUP(B154,'[1]ATLETAS '!$A$1:$F$556,2,0))</f>
        <v>Rodrigo Carvalho</v>
      </c>
      <c r="D154" s="67" t="str">
        <f>IF(B154="","",VLOOKUP(B154,'[1]ATLETAS '!$A$1:$F$556,3,0))</f>
        <v>Iniciado</v>
      </c>
      <c r="E154" s="66" t="str">
        <f>IF(B154="","",VLOOKUP(B154,'[1]ATLETAS '!$A$1:$F$556,5,0))</f>
        <v>ES Augusto Gomes, Matosinhos</v>
      </c>
      <c r="F154" s="67">
        <f t="shared" si="2"/>
        <v>1</v>
      </c>
      <c r="G154" s="64">
        <v>35</v>
      </c>
    </row>
    <row r="155" spans="1:8" ht="15.75" thickBot="1">
      <c r="A155" s="68">
        <v>36</v>
      </c>
      <c r="B155" s="65">
        <v>681</v>
      </c>
      <c r="C155" s="69" t="str">
        <f>IF(B155="","",VLOOKUP(B155,'[1]ATLETAS '!$A$1:$F$556,2,0))</f>
        <v>Ricardo Silva</v>
      </c>
      <c r="D155" s="70" t="str">
        <f>IF(B155="","",VLOOKUP(B155,'[1]ATLETAS '!$A$1:$F$556,3,0))</f>
        <v>Juvenil</v>
      </c>
      <c r="E155" s="69" t="str">
        <f>IF(B155="","",VLOOKUP(B155,'[1]ATLETAS '!$A$1:$F$556,5,0))</f>
        <v>ES Augusto Gomes, Matosinhos</v>
      </c>
      <c r="F155" s="67">
        <f t="shared" si="2"/>
        <v>1</v>
      </c>
      <c r="G155" s="68">
        <v>36</v>
      </c>
    </row>
    <row r="156" spans="1:8" ht="15.75" thickBot="1">
      <c r="A156" s="64">
        <v>45</v>
      </c>
      <c r="B156" s="65">
        <v>424</v>
      </c>
      <c r="C156" s="66" t="str">
        <f>IF(B156="","",VLOOKUP(B156,'[1]ATLETAS '!$A$1:$F$556,2,0))</f>
        <v>Diogo Ferreira</v>
      </c>
      <c r="D156" s="67" t="str">
        <f>IF(B156="","",VLOOKUP(B156,'[1]ATLETAS '!$A$1:$F$556,3,0))</f>
        <v>Iniciado</v>
      </c>
      <c r="E156" s="66" t="str">
        <f>IF(B156="","",VLOOKUP(B156,'[1]ATLETAS '!$A$1:$F$556,5,0))</f>
        <v>ES Augusto Gomes, Matosinhos</v>
      </c>
      <c r="F156" s="67">
        <f t="shared" si="2"/>
        <v>1</v>
      </c>
      <c r="G156" s="64">
        <v>45</v>
      </c>
    </row>
    <row r="157" spans="1:8" ht="15.75" thickBot="1">
      <c r="A157" s="64">
        <v>46</v>
      </c>
      <c r="B157" s="65">
        <v>438</v>
      </c>
      <c r="C157" s="66" t="str">
        <f>IF(B157="","",VLOOKUP(B157,'[1]ATLETAS '!$A$1:$F$556,2,0))</f>
        <v>Henrique Maia</v>
      </c>
      <c r="D157" s="67" t="str">
        <f>IF(B157="","",VLOOKUP(B157,'[1]ATLETAS '!$A$1:$F$556,3,0))</f>
        <v>Iniciado</v>
      </c>
      <c r="E157" s="66" t="str">
        <f>IF(B157="","",VLOOKUP(B157,'[1]ATLETAS '!$A$1:$F$556,5,0))</f>
        <v>ES Augusto Gomes, Matosinhos</v>
      </c>
      <c r="F157" s="67">
        <f t="shared" si="2"/>
        <v>1</v>
      </c>
      <c r="G157" s="64">
        <v>46</v>
      </c>
    </row>
    <row r="158" spans="1:8" ht="15.75" thickBot="1">
      <c r="A158" s="15">
        <v>1</v>
      </c>
      <c r="B158" s="16">
        <v>704</v>
      </c>
      <c r="C158" s="17" t="str">
        <f>IF(B158="","",VLOOKUP(B158,'[1]ATLETAS '!$A$1:$F$556,2,0))</f>
        <v>Sonia Maria Barros Carvalho</v>
      </c>
      <c r="D158" s="18" t="str">
        <f>IF(B158="","",VLOOKUP(B158,'[1]ATLETAS '!$A$1:$F$556,3,0))</f>
        <v>Juvenil</v>
      </c>
      <c r="E158" s="82" t="str">
        <f>IF(B158="","",VLOOKUP(B158,'[1]ATLETAS '!$A$1:$F$556,5,0))</f>
        <v>ES D. Sancho I, V. N. Famalicão</v>
      </c>
      <c r="F158" s="18">
        <f>IF(B158="","",35)</f>
        <v>35</v>
      </c>
    </row>
    <row r="159" spans="1:8" ht="15.75" thickBot="1">
      <c r="A159" s="15">
        <v>1</v>
      </c>
      <c r="B159" s="16">
        <v>812</v>
      </c>
      <c r="C159" s="17" t="str">
        <f>IF(B159="","",VLOOKUP(B159,'[1]ATLETAS '!$A$1:$F$556,2,0))</f>
        <v>Ruben Ricardo Lopes da Silva</v>
      </c>
      <c r="D159" s="18" t="str">
        <f>IF(B159="","",VLOOKUP(B159,'[1]ATLETAS '!$A$1:$F$556,3,0))</f>
        <v>Junior</v>
      </c>
      <c r="E159" s="17" t="str">
        <f>IF(B159="","",VLOOKUP(B159,'[1]ATLETAS '!$A$1:$F$556,5,0))</f>
        <v>ES D. Sancho I, V. N. Famalicão</v>
      </c>
      <c r="F159" s="18">
        <f>IF(B159="","",35)</f>
        <v>35</v>
      </c>
    </row>
    <row r="160" spans="1:8" ht="15.75" thickBot="1">
      <c r="A160" s="54">
        <v>2</v>
      </c>
      <c r="B160" s="16">
        <v>677</v>
      </c>
      <c r="C160" s="55" t="str">
        <f>IF(B160="","",VLOOKUP(B160,'[1]ATLETAS '!$A$1:$F$556,2,0))</f>
        <v>Pedro Miguel Sousa Barbosa</v>
      </c>
      <c r="D160" s="56" t="str">
        <f>IF(B160="","",VLOOKUP(B160,'[1]ATLETAS '!$A$1:$F$556,3,0))</f>
        <v>Juvenil</v>
      </c>
      <c r="E160" s="55" t="str">
        <f>IF(B160="","",VLOOKUP(B160,'[1]ATLETAS '!$A$1:$F$556,5,0))</f>
        <v>ES D. Sancho I, V. N. Famalicão</v>
      </c>
      <c r="F160" s="18">
        <f>IF(B160="","",30)</f>
        <v>30</v>
      </c>
    </row>
    <row r="161" spans="1:8" ht="15.75" thickBot="1">
      <c r="A161" s="15">
        <v>25</v>
      </c>
      <c r="B161" s="16">
        <v>478</v>
      </c>
      <c r="C161" s="17" t="str">
        <f>IF(B161="","",VLOOKUP(B161,'[1]ATLETAS '!$A$1:$F$556,2,0))</f>
        <v>Rui Pedro Barros Carvalho</v>
      </c>
      <c r="D161" s="18" t="str">
        <f>IF(B161="","",VLOOKUP(B161,'[1]ATLETAS '!$A$1:$F$556,3,0))</f>
        <v>Iniciado</v>
      </c>
      <c r="E161" s="17" t="str">
        <f>IF(B161="","",VLOOKUP(B161,'[1]ATLETAS '!$A$1:$F$556,5,0))</f>
        <v>ES D. Sancho I, V. N. Famalicão</v>
      </c>
      <c r="F161" s="18">
        <f>IF(B161="","",1)</f>
        <v>1</v>
      </c>
    </row>
    <row r="162" spans="1:8" ht="15.75" thickBot="1">
      <c r="A162" s="73">
        <v>1</v>
      </c>
      <c r="B162" s="65">
        <v>304</v>
      </c>
      <c r="C162" s="74" t="str">
        <f>IF(B162="","",VLOOKUP(B162,'[1]ATLETAS '!$A$1:$F$556,2,0))</f>
        <v>Ana Mafalda Santos</v>
      </c>
      <c r="D162" s="75" t="str">
        <f>IF(B162="","",VLOOKUP(B162,'[1]ATLETAS '!$A$1:$F$556,3,0))</f>
        <v>Infantil B</v>
      </c>
      <c r="E162" s="74" t="str">
        <f>IF(B162="","",VLOOKUP(B162,'[1]ATLETAS '!$A$1:$F$556,5,0))</f>
        <v>ES da Boa Nova, Leça da Palmeira, Matosinhos</v>
      </c>
      <c r="F162" s="67">
        <f>IF(B162="","",35)</f>
        <v>35</v>
      </c>
      <c r="G162" s="73">
        <v>1</v>
      </c>
      <c r="H162" s="63">
        <f>SUM(G162:G167)</f>
        <v>68</v>
      </c>
    </row>
    <row r="163" spans="1:8" ht="15.75" thickBot="1">
      <c r="A163" s="64">
        <v>2</v>
      </c>
      <c r="B163" s="65">
        <v>822</v>
      </c>
      <c r="C163" s="66" t="str">
        <f>IF(B163="","",VLOOKUP(B163,'[1]ATLETAS '!$A$1:$F$556,2,0))</f>
        <v>João Francisco Santo</v>
      </c>
      <c r="D163" s="67" t="str">
        <f>IF(B163="","",VLOOKUP(B163,'[1]ATLETAS '!$A$1:$F$556,3,0))</f>
        <v>Júnior</v>
      </c>
      <c r="E163" s="66" t="str">
        <f>IF(B163="","",VLOOKUP(B163,'[1]ATLETAS '!$A$1:$F$556,5,0))</f>
        <v>ES da Boa Nova, Leça da Palmeira, Matosinhos</v>
      </c>
      <c r="F163" s="67">
        <f>IF(B163="","",30)</f>
        <v>30</v>
      </c>
      <c r="G163" s="64">
        <v>2</v>
      </c>
    </row>
    <row r="164" spans="1:8" ht="15.75" thickBot="1">
      <c r="A164" s="64">
        <v>7</v>
      </c>
      <c r="B164" s="65">
        <v>820</v>
      </c>
      <c r="C164" s="66" t="str">
        <f>IF(B164="","",VLOOKUP(B164,'[1]ATLETAS '!$A$1:$F$556,2,0))</f>
        <v>João Festas Cardoso</v>
      </c>
      <c r="D164" s="67" t="str">
        <f>IF(B164="","",VLOOKUP(B164,'[1]ATLETAS '!$A$1:$F$556,3,0))</f>
        <v>Júnior</v>
      </c>
      <c r="E164" s="66" t="str">
        <f>IF(B164="","",VLOOKUP(B164,'[1]ATLETAS '!$A$1:$F$556,5,0))</f>
        <v>ES da Boa Nova, Leça da Palmeira, Matosinhos</v>
      </c>
      <c r="F164" s="67">
        <f>IF(B164="","",19)</f>
        <v>19</v>
      </c>
      <c r="G164" s="64">
        <v>7</v>
      </c>
    </row>
    <row r="165" spans="1:8" ht="15.75" thickBot="1">
      <c r="A165" s="64">
        <v>10</v>
      </c>
      <c r="B165" s="65">
        <v>824</v>
      </c>
      <c r="C165" s="66" t="str">
        <f>IF(B165="","",VLOOKUP(B165,'[1]ATLETAS '!$A$1:$F$556,2,0))</f>
        <v>João Pedro Gomes Magalhães</v>
      </c>
      <c r="D165" s="67" t="str">
        <f>IF(B165="","",VLOOKUP(B165,'[1]ATLETAS '!$A$1:$F$556,3,0))</f>
        <v>Júnior</v>
      </c>
      <c r="E165" s="66" t="str">
        <f>IF(B165="","",VLOOKUP(B165,'[1]ATLETAS '!$A$1:$F$556,5,0))</f>
        <v>ES da Boa Nova, Leça da Palmeira, Matosinhos</v>
      </c>
      <c r="F165" s="67">
        <f>IF(B165="","",13)</f>
        <v>13</v>
      </c>
      <c r="G165" s="64">
        <v>10</v>
      </c>
    </row>
    <row r="166" spans="1:8" ht="15.75" thickBot="1">
      <c r="A166" s="68">
        <v>23</v>
      </c>
      <c r="B166" s="65">
        <v>687</v>
      </c>
      <c r="C166" s="69" t="str">
        <f>IF(B166="","",VLOOKUP(B166,'[1]ATLETAS '!$A$1:$F$556,2,0))</f>
        <v>Tiago Tavares</v>
      </c>
      <c r="D166" s="70" t="str">
        <f>IF(B166="","",VLOOKUP(B166,'[1]ATLETAS '!$A$1:$F$556,3,0))</f>
        <v>Juvenil</v>
      </c>
      <c r="E166" s="69" t="str">
        <f>IF(B166="","",VLOOKUP(B166,'[1]ATLETAS '!$A$1:$F$556,5,0))</f>
        <v>ES da Boa Nova, Leça da Palmeira, Matosinhos</v>
      </c>
      <c r="F166" s="67">
        <f>IF(B166="","",1)</f>
        <v>1</v>
      </c>
      <c r="G166" s="68">
        <v>23</v>
      </c>
    </row>
    <row r="167" spans="1:8" ht="15.75" thickBot="1">
      <c r="A167" s="68">
        <v>25</v>
      </c>
      <c r="B167" s="65">
        <v>649</v>
      </c>
      <c r="C167" s="69" t="str">
        <f>IF(B167="","",VLOOKUP(B167,'[1]ATLETAS '!$A$1:$F$556,2,0))</f>
        <v>Gustavo Coelho</v>
      </c>
      <c r="D167" s="70" t="str">
        <f>IF(B167="","",VLOOKUP(B167,'[1]ATLETAS '!$A$1:$F$556,3,0))</f>
        <v>Juvenil</v>
      </c>
      <c r="E167" s="69" t="str">
        <f>IF(B167="","",VLOOKUP(B167,'[1]ATLETAS '!$A$1:$F$556,5,0))</f>
        <v>ES da Boa Nova, Leça da Palmeira, Matosinhos</v>
      </c>
      <c r="F167" s="67">
        <f>IF(B167="","",1)</f>
        <v>1</v>
      </c>
      <c r="G167" s="68">
        <v>25</v>
      </c>
    </row>
    <row r="168" spans="1:8" ht="15.75" thickBot="1">
      <c r="A168" s="22">
        <v>11</v>
      </c>
      <c r="B168" s="16">
        <v>801</v>
      </c>
      <c r="C168" s="17" t="str">
        <f>IF(B168="","",VLOOKUP(B168,'[1]ATLETAS '!$A$1:$F$556,2,0))</f>
        <v>Rui Jorge Oliveira</v>
      </c>
      <c r="D168" s="18" t="str">
        <f>IF(B168="","",VLOOKUP(B168,'[1]ATLETAS '!$A$1:$F$556,3,0))</f>
        <v>Júnior</v>
      </c>
      <c r="E168" s="82" t="str">
        <f>IF(B168="","",VLOOKUP(B168,'[1]ATLETAS '!$A$1:$F$556,5,0))</f>
        <v>ES de Barcelinhos, Barcelos</v>
      </c>
      <c r="F168" s="18">
        <f>IF(B168="","",11)</f>
        <v>11</v>
      </c>
    </row>
    <row r="169" spans="1:8" ht="15.75" thickBot="1">
      <c r="A169" s="58">
        <v>20</v>
      </c>
      <c r="B169" s="16">
        <v>627</v>
      </c>
      <c r="C169" s="55" t="str">
        <f>IF(B169="","",VLOOKUP(B169,'[1]ATLETAS '!$A$1:$F$556,2,0))</f>
        <v>Paulo Miguel Figueiredo</v>
      </c>
      <c r="D169" s="56" t="str">
        <f>IF(B169="","",VLOOKUP(B169,'[1]ATLETAS '!$A$1:$F$556,3,0))</f>
        <v>Juvenil</v>
      </c>
      <c r="E169" s="55" t="str">
        <f>IF(B169="","",VLOOKUP(B169,'[1]ATLETAS '!$A$1:$F$556,5,0))</f>
        <v>ES de Barcelinhos, Barcelos</v>
      </c>
      <c r="F169" s="18">
        <f>IF(B169="","",1)</f>
        <v>1</v>
      </c>
    </row>
    <row r="170" spans="1:8" ht="15.75" thickBot="1">
      <c r="A170" s="58">
        <v>21</v>
      </c>
      <c r="B170" s="16">
        <v>628</v>
      </c>
      <c r="C170" s="55" t="str">
        <f>IF(B170="","",VLOOKUP(B170,'[1]ATLETAS '!$A$1:$F$556,2,0))</f>
        <v>Paulo Jorge Pereira</v>
      </c>
      <c r="D170" s="56" t="str">
        <f>IF(B170="","",VLOOKUP(B170,'[1]ATLETAS '!$A$1:$F$556,3,0))</f>
        <v>Juvenil</v>
      </c>
      <c r="E170" s="55" t="str">
        <f>IF(B170="","",VLOOKUP(B170,'[1]ATLETAS '!$A$1:$F$556,5,0))</f>
        <v>ES de Barcelinhos, Barcelos</v>
      </c>
      <c r="F170" s="18">
        <f>IF(B170="","",1)</f>
        <v>1</v>
      </c>
    </row>
    <row r="171" spans="1:8" ht="15.75" thickBot="1">
      <c r="A171" s="58">
        <v>30</v>
      </c>
      <c r="B171" s="16">
        <v>626</v>
      </c>
      <c r="C171" s="55" t="str">
        <f>IF(B171="","",VLOOKUP(B171,'[1]ATLETAS '!$A$1:$F$556,2,0))</f>
        <v>David Ferreira Dias</v>
      </c>
      <c r="D171" s="56" t="str">
        <f>IF(B171="","",VLOOKUP(B171,'[1]ATLETAS '!$A$1:$F$556,3,0))</f>
        <v>Juvenil</v>
      </c>
      <c r="E171" s="55" t="str">
        <f>IF(B171="","",VLOOKUP(B171,'[1]ATLETAS '!$A$1:$F$556,5,0))</f>
        <v>ES de Barcelinhos, Barcelos</v>
      </c>
      <c r="F171" s="18">
        <f>IF(B171="","",1)</f>
        <v>1</v>
      </c>
    </row>
    <row r="172" spans="1:8" ht="15.75" thickBot="1">
      <c r="A172" s="64">
        <v>1</v>
      </c>
      <c r="B172" s="65">
        <v>118</v>
      </c>
      <c r="C172" s="66" t="str">
        <f>IF(B172="","",VLOOKUP(B172,'[1]ATLETAS '!$A$1:$F$556,2,0))</f>
        <v>Sara Teixeira Ferreira</v>
      </c>
      <c r="D172" s="67" t="str">
        <f>IF(B172="","",VLOOKUP(B172,'[1]ATLETAS '!$A$1:$F$556,3,0))</f>
        <v>Infantil A</v>
      </c>
      <c r="E172" s="66" t="str">
        <f>IF(B172="","",VLOOKUP(B172,'[1]ATLETAS '!$A$1:$F$556,5,0))</f>
        <v>ES de Castêlo da Maia, Maia</v>
      </c>
      <c r="F172" s="67">
        <f>IF(B172="","",35)</f>
        <v>35</v>
      </c>
      <c r="G172" s="64">
        <v>1</v>
      </c>
      <c r="H172" s="63">
        <f>SUM(G172:G177)</f>
        <v>112</v>
      </c>
    </row>
    <row r="173" spans="1:8" ht="15.75" thickBot="1">
      <c r="A173" s="64">
        <v>4</v>
      </c>
      <c r="B173" s="65">
        <v>222</v>
      </c>
      <c r="C173" s="71" t="str">
        <f>IF(B173="","",VLOOKUP(B173,'[1]ATLETAS '!$A$1:$F$556,2,0))</f>
        <v>André Ramos Maia</v>
      </c>
      <c r="D173" s="64" t="str">
        <f>IF(B173="","",VLOOKUP(B173,'[1]ATLETAS '!$A$1:$F$556,3,0))</f>
        <v>Infantil B</v>
      </c>
      <c r="E173" s="71" t="str">
        <f>IF(B173="","",VLOOKUP(B173,'[1]ATLETAS '!$A$1:$F$556,5,0))</f>
        <v>ES de Castêlo da Maia, Maia</v>
      </c>
      <c r="F173" s="67">
        <f>IF(B173="","",25)</f>
        <v>25</v>
      </c>
      <c r="G173" s="64">
        <v>4</v>
      </c>
    </row>
    <row r="174" spans="1:8" ht="15.75" thickBot="1">
      <c r="A174" s="68">
        <v>5</v>
      </c>
      <c r="B174" s="65">
        <v>675</v>
      </c>
      <c r="C174" s="69" t="str">
        <f>IF(B174="","",VLOOKUP(B174,'[1]ATLETAS '!$A$1:$F$556,2,0))</f>
        <v>Pedro Gabriel Teixeira</v>
      </c>
      <c r="D174" s="70" t="str">
        <f>IF(B174="","",VLOOKUP(B174,'[1]ATLETAS '!$A$1:$F$556,3,0))</f>
        <v>Juvenil</v>
      </c>
      <c r="E174" s="69" t="str">
        <f>IF(B174="","",VLOOKUP(B174,'[1]ATLETAS '!$A$1:$F$556,5,0))</f>
        <v>ES de Castêlo da Maia, Maia</v>
      </c>
      <c r="F174" s="67">
        <f>IF(B174="","",23)</f>
        <v>23</v>
      </c>
      <c r="G174" s="68">
        <v>5</v>
      </c>
    </row>
    <row r="175" spans="1:8" ht="15.75" thickBot="1">
      <c r="A175" s="68">
        <v>26</v>
      </c>
      <c r="B175" s="65">
        <v>661</v>
      </c>
      <c r="C175" s="69" t="str">
        <f>IF(B175="","",VLOOKUP(B175,'[1]ATLETAS '!$A$1:$F$556,2,0))</f>
        <v>João Pedro Oliveira</v>
      </c>
      <c r="D175" s="70" t="str">
        <f>IF(B175="","",VLOOKUP(B175,'[1]ATLETAS '!$A$1:$F$556,3,0))</f>
        <v>Juvenil</v>
      </c>
      <c r="E175" s="69" t="str">
        <f>IF(B175="","",VLOOKUP(B175,'[1]ATLETAS '!$A$1:$F$556,5,0))</f>
        <v>ES de Castêlo da Maia, Maia</v>
      </c>
      <c r="F175" s="67">
        <f>IF(B175="","",1)</f>
        <v>1</v>
      </c>
      <c r="G175" s="68">
        <v>26</v>
      </c>
    </row>
    <row r="176" spans="1:8" ht="15.75" thickBot="1">
      <c r="A176" s="64">
        <v>33</v>
      </c>
      <c r="B176" s="65">
        <v>442</v>
      </c>
      <c r="C176" s="66" t="str">
        <f>IF(B176="","",VLOOKUP(B176,'[1]ATLETAS '!$A$1:$F$556,2,0))</f>
        <v>João Carlos Ribeiro</v>
      </c>
      <c r="D176" s="67" t="str">
        <f>IF(B176="","",VLOOKUP(B176,'[1]ATLETAS '!$A$1:$F$556,3,0))</f>
        <v>Iniciado</v>
      </c>
      <c r="E176" s="66" t="str">
        <f>IF(B176="","",VLOOKUP(B176,'[1]ATLETAS '!$A$1:$F$556,5,0))</f>
        <v>ES de Castêlo da Maia, Maia</v>
      </c>
      <c r="F176" s="67">
        <f>IF(B176="","",1)</f>
        <v>1</v>
      </c>
      <c r="G176" s="64">
        <v>33</v>
      </c>
    </row>
    <row r="177" spans="1:8" ht="15.75" thickBot="1">
      <c r="A177" s="64">
        <v>43</v>
      </c>
      <c r="B177" s="65">
        <v>435</v>
      </c>
      <c r="C177" s="66" t="str">
        <f>IF(B177="","",VLOOKUP(B177,'[1]ATLETAS '!$A$1:$F$556,2,0))</f>
        <v>Gonçalo Campos Ferreira</v>
      </c>
      <c r="D177" s="67" t="str">
        <f>IF(B177="","",VLOOKUP(B177,'[1]ATLETAS '!$A$1:$F$556,3,0))</f>
        <v>Iniciado</v>
      </c>
      <c r="E177" s="66" t="str">
        <f>IF(B177="","",VLOOKUP(B177,'[1]ATLETAS '!$A$1:$F$556,5,0))</f>
        <v>ES de Castêlo da Maia, Maia</v>
      </c>
      <c r="F177" s="67">
        <f>IF(B177="","",1)</f>
        <v>1</v>
      </c>
      <c r="G177" s="64">
        <v>43</v>
      </c>
    </row>
    <row r="178" spans="1:8" ht="15.75" thickBot="1">
      <c r="A178" s="22">
        <v>6</v>
      </c>
      <c r="B178" s="16">
        <v>214</v>
      </c>
      <c r="C178" s="37" t="str">
        <f>IF(B178="","",VLOOKUP(B178,'[1]ATLETAS '!$A$1:$F$556,2,0))</f>
        <v>Miguel Almeida Torres</v>
      </c>
      <c r="D178" s="15" t="str">
        <f>IF(B178="","",VLOOKUP(B178,'[1]ATLETAS '!$A$1:$F$556,3,0))</f>
        <v>Infantil B</v>
      </c>
      <c r="E178" s="37" t="str">
        <f>IF(B178="","",VLOOKUP(B178,'[1]ATLETAS '!$A$1:$F$556,5,0))</f>
        <v>ES de Ínfias, Vizela</v>
      </c>
      <c r="F178" s="18">
        <f>IF(B178="","",21)</f>
        <v>21</v>
      </c>
      <c r="G178" s="22">
        <v>6</v>
      </c>
      <c r="H178" s="63">
        <f>SUM(G178:G183)</f>
        <v>86</v>
      </c>
    </row>
    <row r="179" spans="1:8" ht="15.75" thickBot="1">
      <c r="A179" s="22">
        <v>7</v>
      </c>
      <c r="B179" s="16">
        <v>215</v>
      </c>
      <c r="C179" s="37" t="str">
        <f>IF(B179="","",VLOOKUP(B179,'[1]ATLETAS '!$A$1:$F$556,2,0))</f>
        <v>José Duarte Ribeiro</v>
      </c>
      <c r="D179" s="15" t="str">
        <f>IF(B179="","",VLOOKUP(B179,'[1]ATLETAS '!$A$1:$F$556,3,0))</f>
        <v>Infantil B</v>
      </c>
      <c r="E179" s="37" t="str">
        <f>IF(B179="","",VLOOKUP(B179,'[1]ATLETAS '!$A$1:$F$556,5,0))</f>
        <v>ES de Ínfias, Vizela</v>
      </c>
      <c r="F179" s="18">
        <f>IF(B179="","",19)</f>
        <v>19</v>
      </c>
      <c r="G179" s="22">
        <v>7</v>
      </c>
    </row>
    <row r="180" spans="1:8" ht="15.75" thickBot="1">
      <c r="A180" s="22">
        <v>9</v>
      </c>
      <c r="B180" s="16">
        <v>835</v>
      </c>
      <c r="C180" s="17" t="str">
        <f>IF(B180="","",VLOOKUP(B180,'[1]ATLETAS '!$A$1:$F$556,2,0))</f>
        <v>Rui Manuel Ferreira</v>
      </c>
      <c r="D180" s="18" t="str">
        <f>IF(B180="","",VLOOKUP(B180,'[1]ATLETAS '!$A$1:$F$556,3,0))</f>
        <v>Júnior</v>
      </c>
      <c r="E180" s="17" t="str">
        <f>IF(B180="","",VLOOKUP(B180,'[1]ATLETAS '!$A$1:$F$556,5,0))</f>
        <v>ES de Ínfias, Vizela</v>
      </c>
      <c r="F180" s="18">
        <f>IF(B180="","",15)</f>
        <v>15</v>
      </c>
      <c r="G180" s="22">
        <v>9</v>
      </c>
    </row>
    <row r="181" spans="1:8" ht="15.75" thickBot="1">
      <c r="A181" s="58">
        <v>13</v>
      </c>
      <c r="B181" s="16">
        <v>691</v>
      </c>
      <c r="C181" s="55" t="str">
        <f>IF(B181="","",VLOOKUP(B181,'[1]ATLETAS '!$A$1:$F$556,2,0))</f>
        <v>Pedro Borges</v>
      </c>
      <c r="D181" s="56" t="str">
        <f>IF(B181="","",VLOOKUP(B181,'[1]ATLETAS '!$A$1:$F$556,3,0))</f>
        <v>Juvenil</v>
      </c>
      <c r="E181" s="55" t="str">
        <f>IF(B181="","",VLOOKUP(B181,'[1]ATLETAS '!$A$1:$F$556,5,0))</f>
        <v>ES de Ínfias, Vizela</v>
      </c>
      <c r="F181" s="18">
        <f>IF(B181="","",8)</f>
        <v>8</v>
      </c>
      <c r="G181" s="58">
        <v>13</v>
      </c>
    </row>
    <row r="182" spans="1:8" ht="15.75" thickBot="1">
      <c r="A182" s="58">
        <v>15</v>
      </c>
      <c r="B182" s="16">
        <v>668</v>
      </c>
      <c r="C182" s="55" t="str">
        <f>IF(B182="","",VLOOKUP(B182,'[1]ATLETAS '!$A$1:$F$556,2,0))</f>
        <v>José Luís Marinho</v>
      </c>
      <c r="D182" s="56" t="str">
        <f>IF(B182="","",VLOOKUP(B182,'[1]ATLETAS '!$A$1:$F$556,3,0))</f>
        <v>Juvenil</v>
      </c>
      <c r="E182" s="55" t="str">
        <f>IF(B182="","",VLOOKUP(B182,'[1]ATLETAS '!$A$1:$F$556,5,0))</f>
        <v>ES de Ínfias, Vizela</v>
      </c>
      <c r="F182" s="18">
        <f>IF(B182="","",6)</f>
        <v>6</v>
      </c>
      <c r="G182" s="58">
        <v>15</v>
      </c>
    </row>
    <row r="183" spans="1:8" ht="15.75" thickBot="1">
      <c r="A183" s="22">
        <v>36</v>
      </c>
      <c r="B183" s="16">
        <v>213</v>
      </c>
      <c r="C183" s="37" t="str">
        <f>IF(B183="","",VLOOKUP(B183,'[1]ATLETAS '!$A$1:$F$556,2,0))</f>
        <v>Flávio Daniel Lopes</v>
      </c>
      <c r="D183" s="15" t="str">
        <f>IF(B183="","",VLOOKUP(B183,'[1]ATLETAS '!$A$1:$F$556,3,0))</f>
        <v>Infantil B</v>
      </c>
      <c r="E183" s="37" t="str">
        <f>IF(B183="","",VLOOKUP(B183,'[1]ATLETAS '!$A$1:$F$556,5,0))</f>
        <v>ES de Ínfias, Vizela</v>
      </c>
      <c r="F183" s="18">
        <f>IF(B183="","",1)</f>
        <v>1</v>
      </c>
      <c r="G183" s="22">
        <v>36</v>
      </c>
    </row>
    <row r="184" spans="1:8" ht="15.75" thickBot="1">
      <c r="A184" s="64">
        <v>4</v>
      </c>
      <c r="B184" s="72">
        <v>504</v>
      </c>
      <c r="C184" s="66" t="str">
        <f>IF(B184="","",VLOOKUP(B184,'[1]ATLETAS '!$A$1:$F$556,2,0))</f>
        <v>Isabel Alexandra Queirós</v>
      </c>
      <c r="D184" s="67" t="str">
        <f>IF(B184="","",VLOOKUP(B184,'[1]ATLETAS '!$A$1:$F$556,3,0))</f>
        <v>Iniciado</v>
      </c>
      <c r="E184" s="66" t="str">
        <f>IF(B184="","",VLOOKUP(B184,'[1]ATLETAS '!$A$1:$F$556,5,0))</f>
        <v>ES de Marco de Canaveses</v>
      </c>
      <c r="F184" s="67">
        <f>IF(B184="","",25)</f>
        <v>25</v>
      </c>
      <c r="G184" s="64">
        <v>4</v>
      </c>
      <c r="H184" s="63">
        <f>SUM(G184:G189)</f>
        <v>130</v>
      </c>
    </row>
    <row r="185" spans="1:8" ht="15.75" thickBot="1">
      <c r="A185" s="64">
        <v>18</v>
      </c>
      <c r="B185" s="65">
        <v>280</v>
      </c>
      <c r="C185" s="71" t="str">
        <f>IF(B185="","",VLOOKUP(B185,'[1]ATLETAS '!$A$1:$F$556,2,0))</f>
        <v>Rúben Miguel Rangel</v>
      </c>
      <c r="D185" s="64" t="str">
        <f>IF(B185="","",VLOOKUP(B185,'[1]ATLETAS '!$A$1:$F$556,3,0))</f>
        <v>Infantil B</v>
      </c>
      <c r="E185" s="71" t="str">
        <f>IF(B185="","",VLOOKUP(B185,'[1]ATLETAS '!$A$1:$F$556,5,0))</f>
        <v>ES de Marco de Canaveses</v>
      </c>
      <c r="F185" s="67">
        <f>IF(B185="","",3)</f>
        <v>3</v>
      </c>
      <c r="G185" s="64">
        <v>18</v>
      </c>
    </row>
    <row r="186" spans="1:8" ht="15.75" thickBot="1">
      <c r="A186" s="68">
        <v>19</v>
      </c>
      <c r="B186" s="65">
        <v>635</v>
      </c>
      <c r="C186" s="69" t="str">
        <f>IF(B186="","",VLOOKUP(B186,'[1]ATLETAS '!$A$1:$F$556,2,0))</f>
        <v>Bruno Filipe Ferreira</v>
      </c>
      <c r="D186" s="70" t="str">
        <f>IF(B186="","",VLOOKUP(B186,'[1]ATLETAS '!$A$1:$F$556,3,0))</f>
        <v>Juvenil</v>
      </c>
      <c r="E186" s="69" t="str">
        <f>IF(B186="","",VLOOKUP(B186,'[1]ATLETAS '!$A$1:$F$556,5,0))</f>
        <v>ES de Marco de Canaveses</v>
      </c>
      <c r="F186" s="67">
        <f>IF(B186="","",2)</f>
        <v>2</v>
      </c>
      <c r="G186" s="68">
        <v>19</v>
      </c>
    </row>
    <row r="187" spans="1:8" ht="15.75" thickBot="1">
      <c r="A187" s="68">
        <v>22</v>
      </c>
      <c r="B187" s="65">
        <v>660</v>
      </c>
      <c r="C187" s="69" t="str">
        <f>IF(B187="","",VLOOKUP(B187,'[1]ATLETAS '!$A$1:$F$556,2,0))</f>
        <v>João Pedro Moura</v>
      </c>
      <c r="D187" s="70" t="str">
        <f>IF(B187="","",VLOOKUP(B187,'[1]ATLETAS '!$A$1:$F$556,3,0))</f>
        <v>Juvenil</v>
      </c>
      <c r="E187" s="69" t="str">
        <f>IF(B187="","",VLOOKUP(B187,'[1]ATLETAS '!$A$1:$F$556,5,0))</f>
        <v>ES de Marco de Canaveses</v>
      </c>
      <c r="F187" s="67">
        <f>IF(B187="","",1)</f>
        <v>1</v>
      </c>
      <c r="G187" s="68">
        <v>22</v>
      </c>
    </row>
    <row r="188" spans="1:8" ht="15.75" thickBot="1">
      <c r="A188" s="68">
        <v>33</v>
      </c>
      <c r="B188" s="65">
        <v>654</v>
      </c>
      <c r="C188" s="69" t="str">
        <f>IF(B188="","",VLOOKUP(B188,'[1]ATLETAS '!$A$1:$F$556,2,0))</f>
        <v>João Daniel Soares</v>
      </c>
      <c r="D188" s="70" t="str">
        <f>IF(B188="","",VLOOKUP(B188,'[1]ATLETAS '!$A$1:$F$556,3,0))</f>
        <v>Juvenil</v>
      </c>
      <c r="E188" s="69" t="str">
        <f>IF(B188="","",VLOOKUP(B188,'[1]ATLETAS '!$A$1:$F$556,5,0))</f>
        <v>ES de Marco de Canaveses</v>
      </c>
      <c r="F188" s="67">
        <f>IF(B188="","",1)</f>
        <v>1</v>
      </c>
      <c r="G188" s="68">
        <v>33</v>
      </c>
    </row>
    <row r="189" spans="1:8" ht="15.75" thickBot="1">
      <c r="A189" s="68">
        <v>34</v>
      </c>
      <c r="B189" s="65">
        <v>682</v>
      </c>
      <c r="C189" s="69" t="str">
        <f>IF(B189="","",VLOOKUP(B189,'[1]ATLETAS '!$A$1:$F$556,2,0))</f>
        <v>Rodrigo André Aguiar</v>
      </c>
      <c r="D189" s="70" t="str">
        <f>IF(B189="","",VLOOKUP(B189,'[1]ATLETAS '!$A$1:$F$556,3,0))</f>
        <v>Juvenil</v>
      </c>
      <c r="E189" s="69" t="str">
        <f>IF(B189="","",VLOOKUP(B189,'[1]ATLETAS '!$A$1:$F$556,5,0))</f>
        <v>ES de Marco de Canaveses</v>
      </c>
      <c r="F189" s="67">
        <f>IF(B189="","",1)</f>
        <v>1</v>
      </c>
      <c r="G189" s="68">
        <v>34</v>
      </c>
    </row>
    <row r="190" spans="1:8" ht="15.75" thickBot="1">
      <c r="A190" s="68">
        <v>35</v>
      </c>
      <c r="B190" s="65">
        <v>682</v>
      </c>
      <c r="C190" s="69" t="str">
        <f>IF(B190="","",VLOOKUP(B190,'[1]ATLETAS '!$A$1:$F$556,2,0))</f>
        <v>Rodrigo André Aguiar</v>
      </c>
      <c r="D190" s="70" t="str">
        <f>IF(B190="","",VLOOKUP(B190,'[1]ATLETAS '!$A$1:$F$556,3,0))</f>
        <v>Juvenil</v>
      </c>
      <c r="E190" s="69" t="str">
        <f>IF(B190="","",VLOOKUP(B190,'[1]ATLETAS '!$A$1:$F$556,5,0))</f>
        <v>ES de Marco de Canaveses</v>
      </c>
      <c r="F190" s="67">
        <f>IF(B190="","",1)</f>
        <v>1</v>
      </c>
    </row>
    <row r="191" spans="1:8" ht="15.75" thickBot="1">
      <c r="A191" s="64">
        <v>36</v>
      </c>
      <c r="B191" s="65">
        <v>480</v>
      </c>
      <c r="C191" s="66" t="str">
        <f>IF(B191="","",VLOOKUP(B191,'[1]ATLETAS '!$A$1:$F$556,2,0))</f>
        <v>Silvério Manuel Carneiro</v>
      </c>
      <c r="D191" s="67" t="str">
        <f>IF(B191="","",VLOOKUP(B191,'[1]ATLETAS '!$A$1:$F$556,3,0))</f>
        <v>Iniciado</v>
      </c>
      <c r="E191" s="66" t="str">
        <f>IF(B191="","",VLOOKUP(B191,'[1]ATLETAS '!$A$1:$F$556,5,0))</f>
        <v>ES de Marco de Canaveses</v>
      </c>
      <c r="F191" s="67">
        <f>IF(B191="","",1)</f>
        <v>1</v>
      </c>
    </row>
    <row r="192" spans="1:8" ht="15.75" thickBot="1">
      <c r="A192" s="15">
        <v>1</v>
      </c>
      <c r="B192" s="16">
        <v>40</v>
      </c>
      <c r="C192" s="17" t="str">
        <f>IF(B192="","",VLOOKUP(B192,'[1]ATLETAS '!$A$1:$F$556,2,0))</f>
        <v>Rafael Sousa</v>
      </c>
      <c r="D192" s="18" t="str">
        <f>IF(B192="","",VLOOKUP(B192,'[1]ATLETAS '!$A$1:$F$556,3,0))</f>
        <v>Infantil A</v>
      </c>
      <c r="E192" s="17" t="str">
        <f>IF(B192="","",VLOOKUP(B192,'[1]ATLETAS '!$A$1:$F$556,5,0))</f>
        <v>ES de Valongo</v>
      </c>
      <c r="F192" s="18">
        <f>IF(B192="","",35)</f>
        <v>35</v>
      </c>
      <c r="G192" s="15">
        <v>1</v>
      </c>
      <c r="H192" s="63">
        <f>SUM(G192:G197)</f>
        <v>23</v>
      </c>
    </row>
    <row r="193" spans="1:8" ht="15.75" thickBot="1">
      <c r="A193" s="54">
        <v>1</v>
      </c>
      <c r="B193" s="16">
        <v>638</v>
      </c>
      <c r="C193" s="55" t="str">
        <f>IF(B193="","",VLOOKUP(B193,'[1]ATLETAS '!$A$1:$F$556,2,0))</f>
        <v>Bruno Silva</v>
      </c>
      <c r="D193" s="56" t="str">
        <f>IF(B193="","",VLOOKUP(B193,'[1]ATLETAS '!$A$1:$F$556,3,0))</f>
        <v>Juvenil</v>
      </c>
      <c r="E193" s="55" t="str">
        <f>IF(B193="","",VLOOKUP(B193,'[1]ATLETAS '!$A$1:$F$556,5,0))</f>
        <v>ES de Valongo</v>
      </c>
      <c r="F193" s="18">
        <f>IF(B193="","",35)</f>
        <v>35</v>
      </c>
      <c r="G193" s="54">
        <v>1</v>
      </c>
    </row>
    <row r="194" spans="1:8" ht="15.75" thickBot="1">
      <c r="A194" s="15">
        <v>3</v>
      </c>
      <c r="B194" s="16">
        <v>837</v>
      </c>
      <c r="C194" s="17" t="str">
        <f>IF(B194="","",VLOOKUP(B194,'[1]ATLETAS '!$A$1:$F$556,2,0))</f>
        <v>André Bessa</v>
      </c>
      <c r="D194" s="18" t="str">
        <f>IF(B194="","",VLOOKUP(B194,'[1]ATLETAS '!$A$1:$F$556,3,0))</f>
        <v>Júnior</v>
      </c>
      <c r="E194" s="17" t="str">
        <f>IF(B194="","",VLOOKUP(B194,'[1]ATLETAS '!$A$1:$F$556,5,0))</f>
        <v>ES de Valongo</v>
      </c>
      <c r="F194" s="18">
        <f>IF(B194="","",27)</f>
        <v>27</v>
      </c>
      <c r="G194" s="15">
        <v>3</v>
      </c>
    </row>
    <row r="195" spans="1:8" ht="15.75" thickBot="1">
      <c r="A195" s="15">
        <v>5</v>
      </c>
      <c r="B195" s="16">
        <v>489</v>
      </c>
      <c r="C195" s="17" t="str">
        <f>IF(B195="","",VLOOKUP(B195,'[1]ATLETAS '!$A$1:$F$556,2,0))</f>
        <v>Luís Silva</v>
      </c>
      <c r="D195" s="18" t="str">
        <f>IF(B195="","",VLOOKUP(B195,'[1]ATLETAS '!$A$1:$F$556,3,0))</f>
        <v>Iniciado</v>
      </c>
      <c r="E195" s="17" t="str">
        <f>IF(B195="","",VLOOKUP(B195,'[1]ATLETAS '!$A$1:$F$556,5,0))</f>
        <v>ES de Valongo</v>
      </c>
      <c r="F195" s="18">
        <v>23</v>
      </c>
      <c r="G195" s="15">
        <v>5</v>
      </c>
    </row>
    <row r="196" spans="1:8" ht="15.75" thickBot="1">
      <c r="A196" s="22">
        <v>5</v>
      </c>
      <c r="B196" s="16">
        <v>836</v>
      </c>
      <c r="C196" s="17" t="str">
        <f>IF(B196="","",VLOOKUP(B196,'[1]ATLETAS '!$A$1:$F$556,2,0))</f>
        <v>Bruno Rodrigues</v>
      </c>
      <c r="D196" s="18" t="str">
        <f>IF(B196="","",VLOOKUP(B196,'[1]ATLETAS '!$A$1:$F$556,3,0))</f>
        <v>Júnior</v>
      </c>
      <c r="E196" s="17" t="str">
        <f>IF(B196="","",VLOOKUP(B196,'[1]ATLETAS '!$A$1:$F$556,5,0))</f>
        <v>ES de Valongo</v>
      </c>
      <c r="F196" s="18">
        <f>IF(B196="","",23)</f>
        <v>23</v>
      </c>
      <c r="G196" s="22">
        <v>5</v>
      </c>
    </row>
    <row r="197" spans="1:8" ht="15.75" thickBot="1">
      <c r="A197" s="54">
        <v>8</v>
      </c>
      <c r="B197" s="16">
        <v>692</v>
      </c>
      <c r="C197" s="55" t="str">
        <f>IF(B197="","",VLOOKUP(B197,'[1]ATLETAS '!$A$1:$F$556,2,0))</f>
        <v>Cláudio Bessa</v>
      </c>
      <c r="D197" s="56" t="str">
        <f>IF(B197="","",VLOOKUP(B197,'[1]ATLETAS '!$A$1:$F$556,3,0))</f>
        <v>Juvenil</v>
      </c>
      <c r="E197" s="55" t="str">
        <f>IF(B197="","",VLOOKUP(B197,'[1]ATLETAS '!$A$1:$F$556,5,0))</f>
        <v>ES de Valongo</v>
      </c>
      <c r="F197" s="18">
        <f>IF(B197="","",17)</f>
        <v>17</v>
      </c>
      <c r="G197" s="54">
        <v>8</v>
      </c>
    </row>
    <row r="198" spans="1:8" ht="15.75" thickBot="1">
      <c r="A198" s="58">
        <v>9</v>
      </c>
      <c r="B198" s="16">
        <v>693</v>
      </c>
      <c r="C198" s="55" t="str">
        <f>IF(B198="","",VLOOKUP(B198,'[1]ATLETAS '!$A$1:$F$556,2,0))</f>
        <v>Diogo Soares</v>
      </c>
      <c r="D198" s="56" t="str">
        <f>IF(B198="","",VLOOKUP(B198,'[1]ATLETAS '!$A$1:$F$556,3,0))</f>
        <v>Juvenil</v>
      </c>
      <c r="E198" s="55" t="str">
        <f>IF(B198="","",VLOOKUP(B198,'[1]ATLETAS '!$A$1:$F$556,5,0))</f>
        <v>ES de Valongo</v>
      </c>
      <c r="F198" s="18">
        <f>IF(B198="","",15)</f>
        <v>15</v>
      </c>
    </row>
    <row r="199" spans="1:8" ht="15.75" thickBot="1">
      <c r="A199" s="15">
        <v>10</v>
      </c>
      <c r="B199" s="16">
        <v>490</v>
      </c>
      <c r="C199" s="17" t="str">
        <f>IF(B199="","",VLOOKUP(B199,'[1]ATLETAS '!$A$1:$F$556,2,0))</f>
        <v>Leandro Oliveira</v>
      </c>
      <c r="D199" s="18" t="str">
        <f>IF(B199="","",VLOOKUP(B199,'[1]ATLETAS '!$A$1:$F$556,3,0))</f>
        <v>Iniciado</v>
      </c>
      <c r="E199" s="17" t="str">
        <f>IF(B199="","",VLOOKUP(B199,'[1]ATLETAS '!$A$1:$F$556,5,0))</f>
        <v>ES de Valongo</v>
      </c>
      <c r="F199" s="18">
        <v>13</v>
      </c>
    </row>
    <row r="200" spans="1:8" ht="15.75" thickBot="1">
      <c r="A200" s="15">
        <v>23</v>
      </c>
      <c r="B200" s="16">
        <v>464</v>
      </c>
      <c r="C200" s="17" t="str">
        <f>IF(B200="","",VLOOKUP(B200,'[1]ATLETAS '!$A$1:$F$556,2,0))</f>
        <v>Miguel Fernandes</v>
      </c>
      <c r="D200" s="18" t="str">
        <f>IF(B200="","",VLOOKUP(B200,'[1]ATLETAS '!$A$1:$F$556,3,0))</f>
        <v>Iniciado</v>
      </c>
      <c r="E200" s="17" t="str">
        <f>IF(B200="","",VLOOKUP(B200,'[1]ATLETAS '!$A$1:$F$556,5,0))</f>
        <v>ES de Valongo</v>
      </c>
      <c r="F200" s="18">
        <f>IF(B200="","",1)</f>
        <v>1</v>
      </c>
    </row>
    <row r="201" spans="1:8" ht="15.75" thickBot="1">
      <c r="A201" s="22">
        <v>49</v>
      </c>
      <c r="B201" s="16">
        <v>237</v>
      </c>
      <c r="C201" s="37" t="str">
        <f>IF(B201="","",VLOOKUP(B201,'[1]ATLETAS '!$A$1:$F$556,2,0))</f>
        <v>Gonçalo Martins</v>
      </c>
      <c r="D201" s="15" t="str">
        <f>IF(B201="","",VLOOKUP(B201,'[1]ATLETAS '!$A$1:$F$556,3,0))</f>
        <v>Infantil B</v>
      </c>
      <c r="E201" s="37" t="str">
        <f>IF(B201="","",VLOOKUP(B201,'[1]ATLETAS '!$A$1:$F$556,5,0))</f>
        <v>ES de Valongo</v>
      </c>
      <c r="F201" s="18">
        <f>IF(B201="","",1)</f>
        <v>1</v>
      </c>
    </row>
    <row r="202" spans="1:8" ht="15.75" thickBot="1">
      <c r="A202" s="68">
        <v>4</v>
      </c>
      <c r="B202" s="65">
        <v>699</v>
      </c>
      <c r="C202" s="69" t="str">
        <f>IF(B202="","",VLOOKUP(B202,'[1]ATLETAS '!$A$1:$F$556,2,0))</f>
        <v>Carlos Martins</v>
      </c>
      <c r="D202" s="70" t="str">
        <f>IF(B202="","",VLOOKUP(B202,'[1]ATLETAS '!$A$1:$F$556,3,0))</f>
        <v>Juvenil</v>
      </c>
      <c r="E202" s="83" t="str">
        <f>IF(B202="","",VLOOKUP(B202,'[1]ATLETAS '!$A$1:$F$556,5,0))</f>
        <v>ES Martins Sarmento, Guimarães</v>
      </c>
      <c r="F202" s="67">
        <f>IF(B202="","",25)</f>
        <v>25</v>
      </c>
    </row>
    <row r="203" spans="1:8" ht="15.75" thickBot="1">
      <c r="A203" s="22">
        <v>1</v>
      </c>
      <c r="B203" s="16">
        <v>495</v>
      </c>
      <c r="C203" s="17" t="str">
        <f>IF(B203="","",VLOOKUP(B203,'[1]ATLETAS '!$A$1:$F$556,2,0))</f>
        <v xml:space="preserve">Luis Miguel Pereira Francisco </v>
      </c>
      <c r="D203" s="18" t="str">
        <f>IF(B203="","",VLOOKUP(B203,'[1]ATLETAS '!$A$1:$F$556,3,0))</f>
        <v>Iniciado - NEE</v>
      </c>
      <c r="E203" s="17" t="str">
        <f>IF(B203="","",VLOOKUP(B203,'[1]ATLETAS '!$A$1:$F$556,5,0))</f>
        <v>ES Santos Simões, Guimarães</v>
      </c>
      <c r="F203" s="18">
        <v>35</v>
      </c>
      <c r="G203" s="54">
        <v>3</v>
      </c>
      <c r="H203" s="63">
        <f>SUM(G203:G208)</f>
        <v>50</v>
      </c>
    </row>
    <row r="204" spans="1:8" ht="15.75" thickBot="1">
      <c r="A204" s="54">
        <v>3</v>
      </c>
      <c r="B204" s="16">
        <v>696</v>
      </c>
      <c r="C204" s="55" t="str">
        <f>IF(B204="","",VLOOKUP(B204,'[1]ATLETAS '!$A$1:$F$556,2,0))</f>
        <v>Pedro Miguel Lopes</v>
      </c>
      <c r="D204" s="56" t="str">
        <f>IF(B204="","",VLOOKUP(B204,'[1]ATLETAS '!$A$1:$F$556,3,0))</f>
        <v>Juvenil</v>
      </c>
      <c r="E204" s="55" t="str">
        <f>IF(B204="","",VLOOKUP(B204,'[1]ATLETAS '!$A$1:$F$556,5,0))</f>
        <v>ES Santos Simões, Guimarães</v>
      </c>
      <c r="F204" s="18">
        <f>IF(B204="","",27)</f>
        <v>27</v>
      </c>
      <c r="G204" s="15">
        <v>4</v>
      </c>
    </row>
    <row r="205" spans="1:8" ht="15.75" thickBot="1">
      <c r="A205" s="15">
        <v>4</v>
      </c>
      <c r="B205" s="16">
        <v>494</v>
      </c>
      <c r="C205" s="17" t="str">
        <f>IF(B205="","",VLOOKUP(B205,'[1]ATLETAS '!$A$1:$F$556,2,0))</f>
        <v>Tiago Luís Martins</v>
      </c>
      <c r="D205" s="18" t="str">
        <f>IF(B205="","",VLOOKUP(B205,'[1]ATLETAS '!$A$1:$F$556,3,0))</f>
        <v>Iniciado</v>
      </c>
      <c r="E205" s="17" t="str">
        <f>IF(B205="","",VLOOKUP(B205,'[1]ATLETAS '!$A$1:$F$556,5,0))</f>
        <v>ES Santos Simões, Guimarães</v>
      </c>
      <c r="F205" s="18">
        <v>25</v>
      </c>
      <c r="G205" s="58">
        <v>7</v>
      </c>
    </row>
    <row r="206" spans="1:8" ht="15.75" thickBot="1">
      <c r="A206" s="58">
        <v>7</v>
      </c>
      <c r="B206" s="16">
        <v>695</v>
      </c>
      <c r="C206" s="55" t="str">
        <f>IF(B206="","",VLOOKUP(B206,'[1]ATLETAS '!$A$1:$F$556,2,0))</f>
        <v>Ruben Rafael Nogueira</v>
      </c>
      <c r="D206" s="56" t="str">
        <f>IF(B206="","",VLOOKUP(B206,'[1]ATLETAS '!$A$1:$F$556,3,0))</f>
        <v>Juvenil</v>
      </c>
      <c r="E206" s="55" t="str">
        <f>IF(B206="","",VLOOKUP(B206,'[1]ATLETAS '!$A$1:$F$556,5,0))</f>
        <v>ES Santos Simões, Guimarães</v>
      </c>
      <c r="F206" s="18">
        <f>IF(B206="","",19)</f>
        <v>19</v>
      </c>
      <c r="G206" s="43">
        <v>8</v>
      </c>
    </row>
    <row r="207" spans="1:8" ht="15.75" thickBot="1">
      <c r="A207" s="43">
        <v>8</v>
      </c>
      <c r="B207" s="16">
        <v>302</v>
      </c>
      <c r="C207" s="44" t="str">
        <f>IF(B207="","",VLOOKUP(B207,'[1]ATLETAS '!$A$1:$F$556,2,0))</f>
        <v>Ana Beatriz Freitas</v>
      </c>
      <c r="D207" s="45" t="str">
        <f>IF(B207="","",VLOOKUP(B207,'[1]ATLETAS '!$A$1:$F$556,3,0))</f>
        <v>Infantil B</v>
      </c>
      <c r="E207" s="44" t="str">
        <f>IF(B207="","",VLOOKUP(B207,'[1]ATLETAS '!$A$1:$F$556,5,0))</f>
        <v>ES Santos Simões, Guimarães</v>
      </c>
      <c r="F207" s="18">
        <f>IF(B207="","",17)</f>
        <v>17</v>
      </c>
      <c r="G207" s="58">
        <v>12</v>
      </c>
    </row>
    <row r="208" spans="1:8" ht="15.75" thickBot="1">
      <c r="A208" s="58">
        <v>12</v>
      </c>
      <c r="B208" s="16">
        <v>697</v>
      </c>
      <c r="C208" s="55" t="str">
        <f>IF(B208="","",VLOOKUP(B208,'[1]ATLETAS '!$A$1:$F$556,2,0))</f>
        <v>Miguel Ângelo Fernandes</v>
      </c>
      <c r="D208" s="56" t="str">
        <f>IF(B208="","",VLOOKUP(B208,'[1]ATLETAS '!$A$1:$F$556,3,0))</f>
        <v>Juvenil</v>
      </c>
      <c r="E208" s="55" t="str">
        <f>IF(B208="","",VLOOKUP(B208,'[1]ATLETAS '!$A$1:$F$556,5,0))</f>
        <v>ES Santos Simões, Guimarães</v>
      </c>
      <c r="F208" s="18">
        <f>IF(B208="","",9)</f>
        <v>9</v>
      </c>
      <c r="G208" s="22">
        <v>16</v>
      </c>
    </row>
    <row r="209" spans="1:6" ht="15.75" thickBot="1">
      <c r="A209" s="22">
        <v>16</v>
      </c>
      <c r="B209" s="16">
        <v>261</v>
      </c>
      <c r="C209" s="37" t="str">
        <f>IF(B209="","",VLOOKUP(B209,'[1]ATLETAS '!$A$1:$F$556,2,0))</f>
        <v>Marco Gabriel Ribeiro</v>
      </c>
      <c r="D209" s="15" t="str">
        <f>IF(B209="","",VLOOKUP(B209,'[1]ATLETAS '!$A$1:$F$556,3,0))</f>
        <v>Infantil B</v>
      </c>
      <c r="E209" s="37" t="str">
        <f>IF(B209="","",VLOOKUP(B209,'[1]ATLETAS '!$A$1:$F$556,5,0))</f>
        <v>ES Santos Simões, Guimarães</v>
      </c>
      <c r="F209" s="18">
        <f>IF(B209="","",5)</f>
        <v>5</v>
      </c>
    </row>
    <row r="210" spans="1:6" ht="15.75" thickBot="1">
      <c r="A210" s="15">
        <v>21</v>
      </c>
      <c r="B210" s="16">
        <v>496</v>
      </c>
      <c r="C210" s="17" t="str">
        <f>IF(B210="","",VLOOKUP(B210,'[1]ATLETAS '!$A$1:$F$556,2,0))</f>
        <v>João Manuel Figueiredo</v>
      </c>
      <c r="D210" s="18" t="str">
        <f>IF(B210="","",VLOOKUP(B210,'[1]ATLETAS '!$A$1:$F$556,3,0))</f>
        <v>Iniciado</v>
      </c>
      <c r="E210" s="17" t="str">
        <f>IF(B210="","",VLOOKUP(B210,'[1]ATLETAS '!$A$1:$F$556,5,0))</f>
        <v>ES Santos Simões, Guimarães</v>
      </c>
      <c r="F210" s="18">
        <v>1</v>
      </c>
    </row>
  </sheetData>
  <sortState ref="A2:F210">
    <sortCondition ref="E2:E210"/>
    <sortCondition ref="A2:A210"/>
  </sortState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="Atleta não inscrito na categoria">
          <x14:formula1>
            <xm:f>'[1]ATLETAS '!#REF!</xm:f>
          </x14:formula1>
          <xm:sqref>B91</xm:sqref>
        </x14:dataValidation>
        <x14:dataValidation type="list" allowBlank="1" showInputMessage="1" showErrorMessage="1" errorTitle="Nº dorsal errado" error="Atleta não inscrito na categoria">
          <x14:formula1>
            <xm:f>'[1]ATLETAS '!#REF!</xm:f>
          </x14:formula1>
          <xm:sqref>B92:B210</xm:sqref>
        </x14:dataValidation>
        <x14:dataValidation type="list" allowBlank="1" showInputMessage="1" showErrorMessage="1" error="Atleta não inscrito na categoria">
          <x14:formula1>
            <xm:f>'[1]ATLETAS '!#REF!</xm:f>
          </x14:formula1>
          <xm:sqref>B33:B90</xm:sqref>
        </x14:dataValidation>
        <x14:dataValidation type="list" allowBlank="1" showInputMessage="1" showErrorMessage="1" errorTitle="Nº dorsal errado" error="Atleta não inscrito na categoria">
          <x14:formula1>
            <xm:f>'[1]ATLETAS '!#REF!</xm:f>
          </x14:formula1>
          <xm:sqref>B21:B32</xm:sqref>
        </x14:dataValidation>
        <x14:dataValidation type="list" allowBlank="1" showInputMessage="1" showErrorMessage="1" errorTitle="Nº dorsal errado" error="Atleta não inscrito na categoria">
          <x14:formula1>
            <xm:f>'[1]ATLETAS '!#REF!</xm:f>
          </x14:formula1>
          <xm:sqref>B2:B20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B24"/>
  <sheetViews>
    <sheetView workbookViewId="0">
      <selection activeCell="H16" sqref="H16"/>
    </sheetView>
  </sheetViews>
  <sheetFormatPr defaultRowHeight="15"/>
  <cols>
    <col min="1" max="1" width="62.42578125" customWidth="1"/>
    <col min="2" max="2" width="9.140625" style="77"/>
  </cols>
  <sheetData>
    <row r="1" spans="1:2">
      <c r="A1" s="78" t="s">
        <v>10</v>
      </c>
      <c r="B1" s="78" t="s">
        <v>13</v>
      </c>
    </row>
    <row r="2" spans="1:2">
      <c r="A2" t="s">
        <v>38</v>
      </c>
      <c r="B2" s="77">
        <v>21</v>
      </c>
    </row>
    <row r="3" spans="1:2">
      <c r="A3" t="s">
        <v>45</v>
      </c>
      <c r="B3" s="77">
        <v>21</v>
      </c>
    </row>
    <row r="4" spans="1:2">
      <c r="A4" t="s">
        <v>57</v>
      </c>
      <c r="B4" s="77">
        <v>23</v>
      </c>
    </row>
    <row r="5" spans="1:2">
      <c r="A5" t="s">
        <v>48</v>
      </c>
      <c r="B5" s="77">
        <v>24</v>
      </c>
    </row>
    <row r="6" spans="1:2">
      <c r="A6" t="s">
        <v>50</v>
      </c>
      <c r="B6" s="77">
        <v>40</v>
      </c>
    </row>
    <row r="7" spans="1:2">
      <c r="A7" t="s">
        <v>39</v>
      </c>
      <c r="B7" s="77">
        <v>44</v>
      </c>
    </row>
    <row r="8" spans="1:2">
      <c r="A8" t="s">
        <v>58</v>
      </c>
      <c r="B8" s="77">
        <v>50</v>
      </c>
    </row>
    <row r="9" spans="1:2">
      <c r="A9" t="s">
        <v>40</v>
      </c>
      <c r="B9" s="77">
        <v>59</v>
      </c>
    </row>
    <row r="10" spans="1:2">
      <c r="A10" t="s">
        <v>53</v>
      </c>
      <c r="B10" s="77">
        <v>68</v>
      </c>
    </row>
    <row r="11" spans="1:2">
      <c r="A11" t="s">
        <v>46</v>
      </c>
      <c r="B11" s="77">
        <v>72</v>
      </c>
    </row>
    <row r="12" spans="1:2">
      <c r="A12" t="s">
        <v>37</v>
      </c>
      <c r="B12" s="77">
        <v>73</v>
      </c>
    </row>
    <row r="13" spans="1:2">
      <c r="A13" t="s">
        <v>55</v>
      </c>
      <c r="B13" s="77">
        <v>86</v>
      </c>
    </row>
    <row r="14" spans="1:2">
      <c r="A14" t="s">
        <v>47</v>
      </c>
      <c r="B14" s="77">
        <v>102</v>
      </c>
    </row>
    <row r="15" spans="1:2">
      <c r="A15" t="s">
        <v>54</v>
      </c>
      <c r="B15" s="77">
        <v>112</v>
      </c>
    </row>
    <row r="16" spans="1:2">
      <c r="A16" t="s">
        <v>56</v>
      </c>
      <c r="B16" s="77">
        <v>130</v>
      </c>
    </row>
    <row r="17" spans="1:2">
      <c r="A17" t="s">
        <v>41</v>
      </c>
      <c r="B17" s="77">
        <v>138</v>
      </c>
    </row>
    <row r="18" spans="1:2">
      <c r="A18" t="s">
        <v>36</v>
      </c>
      <c r="B18" s="77">
        <v>152</v>
      </c>
    </row>
    <row r="19" spans="1:2">
      <c r="A19" t="s">
        <v>49</v>
      </c>
      <c r="B19" s="77">
        <v>166</v>
      </c>
    </row>
    <row r="20" spans="1:2">
      <c r="A20" t="s">
        <v>42</v>
      </c>
      <c r="B20" s="77">
        <v>171</v>
      </c>
    </row>
    <row r="21" spans="1:2">
      <c r="A21" t="s">
        <v>51</v>
      </c>
      <c r="B21" s="77">
        <v>181</v>
      </c>
    </row>
    <row r="22" spans="1:2">
      <c r="A22" t="s">
        <v>43</v>
      </c>
      <c r="B22" s="77">
        <v>191</v>
      </c>
    </row>
    <row r="23" spans="1:2">
      <c r="A23" t="s">
        <v>52</v>
      </c>
      <c r="B23" s="77">
        <v>216</v>
      </c>
    </row>
    <row r="24" spans="1:2">
      <c r="A24" t="s">
        <v>44</v>
      </c>
      <c r="B24" s="77">
        <v>238</v>
      </c>
    </row>
  </sheetData>
  <autoFilter ref="A1:B1">
    <sortState ref="A2:B24">
      <sortCondition ref="B1"/>
    </sortState>
  </autoFilter>
  <pageMargins left="0.7" right="0.7" top="0.75" bottom="0.75" header="0.3" footer="0.3"/>
  <pageSetup paperSize="9"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81"/>
  <sheetViews>
    <sheetView workbookViewId="0">
      <selection activeCell="F13" sqref="F13"/>
    </sheetView>
  </sheetViews>
  <sheetFormatPr defaultColWidth="31.7109375" defaultRowHeight="15"/>
  <cols>
    <col min="1" max="1" width="4" style="86" bestFit="1" customWidth="1"/>
    <col min="2" max="2" width="34.42578125" style="86" bestFit="1" customWidth="1"/>
    <col min="3" max="3" width="13.140625" style="86" bestFit="1" customWidth="1"/>
    <col min="4" max="4" width="15.42578125" style="86" bestFit="1" customWidth="1"/>
    <col min="5" max="5" width="64.7109375" style="86" bestFit="1" customWidth="1"/>
    <col min="6" max="16384" width="31.7109375" style="86"/>
  </cols>
  <sheetData>
    <row r="1" spans="1:5" ht="15" customHeight="1" thickBot="1">
      <c r="A1" s="85" t="s">
        <v>79</v>
      </c>
      <c r="B1" s="85" t="s">
        <v>8</v>
      </c>
      <c r="C1" s="85" t="s">
        <v>9</v>
      </c>
      <c r="D1" s="85" t="s">
        <v>80</v>
      </c>
      <c r="E1" s="85" t="s">
        <v>81</v>
      </c>
    </row>
    <row r="2" spans="1:5" ht="15" customHeight="1" thickBot="1">
      <c r="A2" s="87">
        <v>32</v>
      </c>
      <c r="B2" s="84" t="s">
        <v>82</v>
      </c>
      <c r="C2" s="88" t="s">
        <v>83</v>
      </c>
      <c r="D2" s="88">
        <v>15056372</v>
      </c>
      <c r="E2" s="84" t="s">
        <v>36</v>
      </c>
    </row>
    <row r="3" spans="1:5" ht="15" customHeight="1" thickBot="1">
      <c r="A3" s="87">
        <v>224</v>
      </c>
      <c r="B3" s="84" t="s">
        <v>84</v>
      </c>
      <c r="C3" s="88" t="s">
        <v>85</v>
      </c>
      <c r="D3" s="88">
        <v>142943452</v>
      </c>
      <c r="E3" s="84" t="s">
        <v>36</v>
      </c>
    </row>
    <row r="4" spans="1:5" ht="15" customHeight="1" thickBot="1">
      <c r="A4" s="87">
        <v>264</v>
      </c>
      <c r="B4" s="84" t="s">
        <v>86</v>
      </c>
      <c r="C4" s="88" t="s">
        <v>85</v>
      </c>
      <c r="D4" s="88">
        <v>30675503</v>
      </c>
      <c r="E4" s="84" t="s">
        <v>36</v>
      </c>
    </row>
    <row r="5" spans="1:5" ht="15" customHeight="1" thickBot="1">
      <c r="A5" s="87">
        <v>286</v>
      </c>
      <c r="B5" s="84" t="s">
        <v>87</v>
      </c>
      <c r="C5" s="88" t="s">
        <v>85</v>
      </c>
      <c r="D5" s="88">
        <v>306213958</v>
      </c>
      <c r="E5" s="84" t="s">
        <v>36</v>
      </c>
    </row>
    <row r="6" spans="1:5" ht="15" customHeight="1" thickBot="1">
      <c r="A6" s="87">
        <v>287</v>
      </c>
      <c r="B6" s="84" t="s">
        <v>88</v>
      </c>
      <c r="C6" s="88" t="s">
        <v>85</v>
      </c>
      <c r="D6" s="88">
        <v>305674161</v>
      </c>
      <c r="E6" s="84" t="s">
        <v>36</v>
      </c>
    </row>
    <row r="7" spans="1:5" ht="15" customHeight="1" thickBot="1">
      <c r="A7" s="87">
        <v>484</v>
      </c>
      <c r="B7" s="84" t="s">
        <v>89</v>
      </c>
      <c r="C7" s="88" t="s">
        <v>90</v>
      </c>
      <c r="D7" s="88">
        <v>30575353</v>
      </c>
      <c r="E7" s="84" t="s">
        <v>36</v>
      </c>
    </row>
    <row r="8" spans="1:5" ht="15" customHeight="1" thickBot="1">
      <c r="A8" s="87">
        <v>23</v>
      </c>
      <c r="B8" s="84" t="s">
        <v>91</v>
      </c>
      <c r="C8" s="88" t="s">
        <v>83</v>
      </c>
      <c r="D8" s="88">
        <v>31074692</v>
      </c>
      <c r="E8" s="84" t="s">
        <v>37</v>
      </c>
    </row>
    <row r="9" spans="1:5" ht="15" customHeight="1" thickBot="1">
      <c r="A9" s="87">
        <v>25</v>
      </c>
      <c r="B9" s="84" t="s">
        <v>92</v>
      </c>
      <c r="C9" s="88" t="s">
        <v>83</v>
      </c>
      <c r="D9" s="88">
        <v>30117303</v>
      </c>
      <c r="E9" s="84" t="s">
        <v>37</v>
      </c>
    </row>
    <row r="10" spans="1:5" ht="15" customHeight="1" thickBot="1">
      <c r="A10" s="87">
        <v>30</v>
      </c>
      <c r="B10" s="84" t="s">
        <v>93</v>
      </c>
      <c r="C10" s="88" t="s">
        <v>83</v>
      </c>
      <c r="D10" s="88">
        <v>30249296</v>
      </c>
      <c r="E10" s="84" t="s">
        <v>37</v>
      </c>
    </row>
    <row r="11" spans="1:5" ht="15" customHeight="1" thickBot="1">
      <c r="A11" s="87">
        <v>35</v>
      </c>
      <c r="B11" s="84" t="s">
        <v>94</v>
      </c>
      <c r="C11" s="88" t="s">
        <v>83</v>
      </c>
      <c r="D11" s="88">
        <v>30926215</v>
      </c>
      <c r="E11" s="84" t="s">
        <v>37</v>
      </c>
    </row>
    <row r="12" spans="1:5" ht="15" customHeight="1" thickBot="1">
      <c r="A12" s="87">
        <v>231</v>
      </c>
      <c r="B12" s="84" t="s">
        <v>95</v>
      </c>
      <c r="C12" s="88" t="s">
        <v>85</v>
      </c>
      <c r="D12" s="89">
        <v>304823775222</v>
      </c>
      <c r="E12" s="84" t="s">
        <v>37</v>
      </c>
    </row>
    <row r="13" spans="1:5" ht="15" customHeight="1" thickBot="1">
      <c r="A13" s="87">
        <v>262</v>
      </c>
      <c r="B13" s="84" t="s">
        <v>96</v>
      </c>
      <c r="C13" s="88" t="s">
        <v>85</v>
      </c>
      <c r="D13" s="88">
        <v>30565063</v>
      </c>
      <c r="E13" s="84" t="s">
        <v>37</v>
      </c>
    </row>
    <row r="14" spans="1:5" ht="15" customHeight="1" thickBot="1">
      <c r="A14" s="87">
        <v>416</v>
      </c>
      <c r="B14" s="84" t="s">
        <v>97</v>
      </c>
      <c r="C14" s="88" t="s">
        <v>90</v>
      </c>
      <c r="D14" s="88">
        <v>304129607</v>
      </c>
      <c r="E14" s="84" t="s">
        <v>37</v>
      </c>
    </row>
    <row r="15" spans="1:5" ht="15" customHeight="1" thickBot="1">
      <c r="A15" s="87">
        <v>417</v>
      </c>
      <c r="B15" s="84" t="s">
        <v>98</v>
      </c>
      <c r="C15" s="88" t="s">
        <v>90</v>
      </c>
      <c r="D15" s="88">
        <v>15846978</v>
      </c>
      <c r="E15" s="84" t="s">
        <v>37</v>
      </c>
    </row>
    <row r="16" spans="1:5" ht="15" customHeight="1" thickBot="1">
      <c r="A16" s="87">
        <v>455</v>
      </c>
      <c r="B16" s="84" t="s">
        <v>99</v>
      </c>
      <c r="C16" s="88" t="s">
        <v>90</v>
      </c>
      <c r="D16" s="88">
        <v>302847090</v>
      </c>
      <c r="E16" s="84" t="s">
        <v>37</v>
      </c>
    </row>
    <row r="17" spans="1:5" ht="15" customHeight="1" thickBot="1">
      <c r="A17" s="87">
        <v>465</v>
      </c>
      <c r="B17" s="84" t="s">
        <v>100</v>
      </c>
      <c r="C17" s="88" t="s">
        <v>90</v>
      </c>
      <c r="D17" s="88">
        <v>30152797</v>
      </c>
      <c r="E17" s="84" t="s">
        <v>37</v>
      </c>
    </row>
    <row r="18" spans="1:5" ht="15" customHeight="1" thickBot="1">
      <c r="A18" s="87">
        <v>470</v>
      </c>
      <c r="B18" s="84" t="s">
        <v>101</v>
      </c>
      <c r="C18" s="88" t="s">
        <v>90</v>
      </c>
      <c r="D18" s="88">
        <v>30241114</v>
      </c>
      <c r="E18" s="84" t="s">
        <v>37</v>
      </c>
    </row>
    <row r="19" spans="1:5" ht="15" customHeight="1" thickBot="1">
      <c r="A19" s="87">
        <v>632</v>
      </c>
      <c r="B19" s="84" t="s">
        <v>102</v>
      </c>
      <c r="C19" s="88" t="s">
        <v>103</v>
      </c>
      <c r="D19" s="88">
        <v>15904249</v>
      </c>
      <c r="E19" s="90" t="s">
        <v>37</v>
      </c>
    </row>
    <row r="20" spans="1:5" ht="15" customHeight="1" thickBot="1">
      <c r="A20" s="87">
        <v>633</v>
      </c>
      <c r="B20" s="84" t="s">
        <v>104</v>
      </c>
      <c r="C20" s="88" t="s">
        <v>103</v>
      </c>
      <c r="D20" s="88">
        <v>30041937</v>
      </c>
      <c r="E20" s="90" t="s">
        <v>37</v>
      </c>
    </row>
    <row r="21" spans="1:5" ht="15" customHeight="1" thickBot="1">
      <c r="A21" s="87">
        <v>642</v>
      </c>
      <c r="B21" s="84" t="s">
        <v>105</v>
      </c>
      <c r="C21" s="88" t="s">
        <v>103</v>
      </c>
      <c r="D21" s="88">
        <v>30069892</v>
      </c>
      <c r="E21" s="90" t="s">
        <v>37</v>
      </c>
    </row>
    <row r="22" spans="1:5" ht="15" customHeight="1" thickBot="1">
      <c r="A22" s="87">
        <v>644</v>
      </c>
      <c r="B22" s="84" t="s">
        <v>106</v>
      </c>
      <c r="C22" s="88" t="s">
        <v>103</v>
      </c>
      <c r="D22" s="88">
        <v>30051174</v>
      </c>
      <c r="E22" s="90" t="s">
        <v>37</v>
      </c>
    </row>
    <row r="23" spans="1:5" ht="15" customHeight="1" thickBot="1">
      <c r="A23" s="87">
        <v>651</v>
      </c>
      <c r="B23" s="84" t="s">
        <v>107</v>
      </c>
      <c r="C23" s="88" t="s">
        <v>103</v>
      </c>
      <c r="D23" s="88">
        <v>300054505</v>
      </c>
      <c r="E23" s="90" t="s">
        <v>37</v>
      </c>
    </row>
    <row r="24" spans="1:5" ht="15" customHeight="1" thickBot="1">
      <c r="A24" s="87">
        <v>673</v>
      </c>
      <c r="B24" s="84" t="s">
        <v>108</v>
      </c>
      <c r="C24" s="88" t="s">
        <v>103</v>
      </c>
      <c r="D24" s="88">
        <v>159601614</v>
      </c>
      <c r="E24" s="90" t="s">
        <v>37</v>
      </c>
    </row>
    <row r="25" spans="1:5" ht="15" customHeight="1" thickBot="1">
      <c r="A25" s="87">
        <v>38</v>
      </c>
      <c r="B25" s="84" t="s">
        <v>109</v>
      </c>
      <c r="C25" s="88" t="s">
        <v>83</v>
      </c>
      <c r="D25" s="88">
        <v>205738649</v>
      </c>
      <c r="E25" s="84" t="s">
        <v>61</v>
      </c>
    </row>
    <row r="26" spans="1:5" ht="15" customHeight="1" thickBot="1">
      <c r="A26" s="87">
        <v>105</v>
      </c>
      <c r="B26" s="84" t="s">
        <v>110</v>
      </c>
      <c r="C26" s="88" t="s">
        <v>83</v>
      </c>
      <c r="D26" s="88">
        <v>311592910</v>
      </c>
      <c r="E26" s="84" t="s">
        <v>61</v>
      </c>
    </row>
    <row r="27" spans="1:5" ht="15" customHeight="1" thickBot="1">
      <c r="A27" s="87">
        <v>221</v>
      </c>
      <c r="B27" s="84" t="s">
        <v>111</v>
      </c>
      <c r="C27" s="88" t="s">
        <v>85</v>
      </c>
      <c r="D27" s="88">
        <v>309403111</v>
      </c>
      <c r="E27" s="84" t="s">
        <v>61</v>
      </c>
    </row>
    <row r="28" spans="1:5" ht="15" customHeight="1" thickBot="1">
      <c r="A28" s="87">
        <v>228</v>
      </c>
      <c r="B28" s="84" t="s">
        <v>112</v>
      </c>
      <c r="C28" s="88" t="s">
        <v>85</v>
      </c>
      <c r="D28" s="88">
        <v>150193068</v>
      </c>
      <c r="E28" s="84" t="s">
        <v>61</v>
      </c>
    </row>
    <row r="29" spans="1:5" ht="15" customHeight="1" thickBot="1">
      <c r="A29" s="87">
        <v>267</v>
      </c>
      <c r="B29" s="84" t="s">
        <v>113</v>
      </c>
      <c r="C29" s="88" t="s">
        <v>85</v>
      </c>
      <c r="D29" s="88">
        <v>309567637</v>
      </c>
      <c r="E29" s="84" t="s">
        <v>61</v>
      </c>
    </row>
    <row r="30" spans="1:5" ht="15" customHeight="1" thickBot="1">
      <c r="A30" s="87">
        <v>421</v>
      </c>
      <c r="B30" s="84" t="s">
        <v>114</v>
      </c>
      <c r="C30" s="88" t="s">
        <v>90</v>
      </c>
      <c r="D30" s="88">
        <v>303886943</v>
      </c>
      <c r="E30" s="84" t="s">
        <v>61</v>
      </c>
    </row>
    <row r="31" spans="1:5" ht="15" customHeight="1" thickBot="1">
      <c r="A31" s="87">
        <v>423</v>
      </c>
      <c r="B31" s="84" t="s">
        <v>115</v>
      </c>
      <c r="C31" s="88" t="s">
        <v>90</v>
      </c>
      <c r="D31" s="88">
        <v>1575523495</v>
      </c>
      <c r="E31" s="84" t="s">
        <v>61</v>
      </c>
    </row>
    <row r="32" spans="1:5" ht="15" customHeight="1" thickBot="1">
      <c r="A32" s="87">
        <v>430</v>
      </c>
      <c r="B32" s="84" t="s">
        <v>116</v>
      </c>
      <c r="C32" s="88" t="s">
        <v>90</v>
      </c>
      <c r="D32" s="88">
        <v>3025017540</v>
      </c>
      <c r="E32" s="84" t="s">
        <v>61</v>
      </c>
    </row>
    <row r="33" spans="1:5" ht="15" customHeight="1" thickBot="1">
      <c r="A33" s="87">
        <v>450</v>
      </c>
      <c r="B33" s="84" t="s">
        <v>117</v>
      </c>
      <c r="C33" s="88" t="s">
        <v>90</v>
      </c>
      <c r="D33" s="88">
        <v>305752316</v>
      </c>
      <c r="E33" s="84" t="s">
        <v>61</v>
      </c>
    </row>
    <row r="34" spans="1:5" ht="15" customHeight="1" thickBot="1">
      <c r="A34" s="87">
        <v>453</v>
      </c>
      <c r="B34" s="84" t="s">
        <v>118</v>
      </c>
      <c r="C34" s="88" t="s">
        <v>90</v>
      </c>
      <c r="D34" s="88">
        <v>15932929</v>
      </c>
      <c r="E34" s="84" t="s">
        <v>61</v>
      </c>
    </row>
    <row r="35" spans="1:5" ht="15" customHeight="1" thickBot="1">
      <c r="A35" s="87">
        <v>462</v>
      </c>
      <c r="B35" s="84" t="s">
        <v>119</v>
      </c>
      <c r="C35" s="88" t="s">
        <v>90</v>
      </c>
      <c r="D35" s="88">
        <v>303240377</v>
      </c>
      <c r="E35" s="84" t="s">
        <v>61</v>
      </c>
    </row>
    <row r="36" spans="1:5" ht="15" customHeight="1" thickBot="1">
      <c r="A36" s="87">
        <v>640</v>
      </c>
      <c r="B36" s="84" t="s">
        <v>120</v>
      </c>
      <c r="C36" s="88" t="s">
        <v>103</v>
      </c>
      <c r="D36" s="88">
        <v>15390856</v>
      </c>
      <c r="E36" s="90" t="s">
        <v>61</v>
      </c>
    </row>
    <row r="37" spans="1:5" ht="15" customHeight="1" thickBot="1">
      <c r="A37" s="87">
        <v>645</v>
      </c>
      <c r="B37" s="84" t="s">
        <v>121</v>
      </c>
      <c r="C37" s="88" t="s">
        <v>103</v>
      </c>
      <c r="D37" s="88">
        <v>159677190</v>
      </c>
      <c r="E37" s="90" t="s">
        <v>61</v>
      </c>
    </row>
    <row r="38" spans="1:5" ht="15" customHeight="1" thickBot="1">
      <c r="A38" s="87">
        <v>666</v>
      </c>
      <c r="B38" s="84" t="s">
        <v>122</v>
      </c>
      <c r="C38" s="88" t="s">
        <v>103</v>
      </c>
      <c r="D38" s="88">
        <v>301423121</v>
      </c>
      <c r="E38" s="90" t="s">
        <v>61</v>
      </c>
    </row>
    <row r="39" spans="1:5" ht="15" customHeight="1" thickBot="1">
      <c r="A39" s="87">
        <v>634</v>
      </c>
      <c r="B39" s="84" t="s">
        <v>123</v>
      </c>
      <c r="C39" s="88" t="s">
        <v>103</v>
      </c>
      <c r="D39" s="88"/>
      <c r="E39" s="90" t="s">
        <v>71</v>
      </c>
    </row>
    <row r="40" spans="1:5" ht="15" customHeight="1" thickBot="1">
      <c r="A40" s="87">
        <v>655</v>
      </c>
      <c r="B40" s="84" t="s">
        <v>124</v>
      </c>
      <c r="C40" s="88" t="s">
        <v>103</v>
      </c>
      <c r="D40" s="88"/>
      <c r="E40" s="90" t="s">
        <v>71</v>
      </c>
    </row>
    <row r="41" spans="1:5" ht="15" customHeight="1" thickBot="1">
      <c r="A41" s="87">
        <v>656</v>
      </c>
      <c r="B41" s="84" t="s">
        <v>125</v>
      </c>
      <c r="C41" s="88" t="s">
        <v>103</v>
      </c>
      <c r="D41" s="88"/>
      <c r="E41" s="90" t="s">
        <v>71</v>
      </c>
    </row>
    <row r="42" spans="1:5" ht="15" customHeight="1" thickBot="1">
      <c r="A42" s="87">
        <v>667</v>
      </c>
      <c r="B42" s="84" t="s">
        <v>126</v>
      </c>
      <c r="C42" s="88" t="s">
        <v>103</v>
      </c>
      <c r="D42" s="88"/>
      <c r="E42" s="90" t="s">
        <v>71</v>
      </c>
    </row>
    <row r="43" spans="1:5" ht="15" customHeight="1" thickBot="1">
      <c r="A43" s="87">
        <v>671</v>
      </c>
      <c r="B43" s="84" t="s">
        <v>127</v>
      </c>
      <c r="C43" s="88" t="s">
        <v>103</v>
      </c>
      <c r="D43" s="88"/>
      <c r="E43" s="90" t="s">
        <v>71</v>
      </c>
    </row>
    <row r="44" spans="1:5" ht="15" customHeight="1" thickBot="1">
      <c r="A44" s="87">
        <v>678</v>
      </c>
      <c r="B44" s="84" t="s">
        <v>128</v>
      </c>
      <c r="C44" s="88" t="s">
        <v>103</v>
      </c>
      <c r="D44" s="88"/>
      <c r="E44" s="90" t="s">
        <v>71</v>
      </c>
    </row>
    <row r="45" spans="1:5" ht="15" customHeight="1" thickBot="1">
      <c r="A45" s="87">
        <v>251</v>
      </c>
      <c r="B45" s="84" t="s">
        <v>129</v>
      </c>
      <c r="C45" s="88" t="s">
        <v>85</v>
      </c>
      <c r="D45" s="88">
        <v>15152616</v>
      </c>
      <c r="E45" s="84" t="s">
        <v>73</v>
      </c>
    </row>
    <row r="46" spans="1:5" ht="15" customHeight="1" thickBot="1">
      <c r="A46" s="87">
        <v>323</v>
      </c>
      <c r="B46" s="91" t="s">
        <v>130</v>
      </c>
      <c r="C46" s="88" t="s">
        <v>85</v>
      </c>
      <c r="D46" s="88">
        <v>30926446</v>
      </c>
      <c r="E46" s="84" t="s">
        <v>73</v>
      </c>
    </row>
    <row r="47" spans="1:5" ht="15" customHeight="1" thickBot="1">
      <c r="A47" s="87">
        <v>434</v>
      </c>
      <c r="B47" s="84" t="s">
        <v>131</v>
      </c>
      <c r="C47" s="88" t="s">
        <v>90</v>
      </c>
      <c r="D47" s="88">
        <v>30400117</v>
      </c>
      <c r="E47" s="84" t="s">
        <v>73</v>
      </c>
    </row>
    <row r="48" spans="1:5" ht="15" customHeight="1" thickBot="1">
      <c r="A48" s="87">
        <v>669</v>
      </c>
      <c r="B48" s="84" t="s">
        <v>132</v>
      </c>
      <c r="C48" s="88" t="s">
        <v>103</v>
      </c>
      <c r="D48" s="88">
        <v>15728955</v>
      </c>
      <c r="E48" s="90" t="s">
        <v>73</v>
      </c>
    </row>
    <row r="49" spans="1:5" ht="15" customHeight="1" thickBot="1">
      <c r="A49" s="87">
        <v>702</v>
      </c>
      <c r="B49" s="84" t="s">
        <v>133</v>
      </c>
      <c r="C49" s="88" t="s">
        <v>103</v>
      </c>
      <c r="D49" s="88">
        <v>30256037</v>
      </c>
      <c r="E49" s="84" t="s">
        <v>73</v>
      </c>
    </row>
    <row r="50" spans="1:5" ht="15" customHeight="1" thickBot="1">
      <c r="A50" s="87">
        <v>703</v>
      </c>
      <c r="B50" s="84" t="s">
        <v>134</v>
      </c>
      <c r="C50" s="88" t="s">
        <v>103</v>
      </c>
      <c r="D50" s="88">
        <v>30401084</v>
      </c>
      <c r="E50" s="84" t="s">
        <v>73</v>
      </c>
    </row>
    <row r="51" spans="1:5" ht="15" customHeight="1" thickBot="1">
      <c r="A51" s="87">
        <v>21</v>
      </c>
      <c r="B51" s="91" t="s">
        <v>135</v>
      </c>
      <c r="C51" s="92" t="s">
        <v>83</v>
      </c>
      <c r="D51" s="88">
        <v>304144398</v>
      </c>
      <c r="E51" s="84" t="s">
        <v>38</v>
      </c>
    </row>
    <row r="52" spans="1:5" ht="15" customHeight="1" thickBot="1">
      <c r="A52" s="87">
        <v>229</v>
      </c>
      <c r="B52" s="84" t="s">
        <v>136</v>
      </c>
      <c r="C52" s="88" t="s">
        <v>85</v>
      </c>
      <c r="D52" s="88">
        <v>155021222</v>
      </c>
      <c r="E52" s="84" t="s">
        <v>38</v>
      </c>
    </row>
    <row r="53" spans="1:5" ht="15" customHeight="1" thickBot="1">
      <c r="A53" s="87">
        <v>235</v>
      </c>
      <c r="B53" s="84" t="s">
        <v>137</v>
      </c>
      <c r="C53" s="88" t="s">
        <v>85</v>
      </c>
      <c r="D53" s="88">
        <v>15477844</v>
      </c>
      <c r="E53" s="84" t="s">
        <v>38</v>
      </c>
    </row>
    <row r="54" spans="1:5" ht="15" customHeight="1" thickBot="1">
      <c r="A54" s="87">
        <v>293</v>
      </c>
      <c r="B54" s="84" t="s">
        <v>138</v>
      </c>
      <c r="C54" s="88" t="s">
        <v>85</v>
      </c>
      <c r="D54" s="88">
        <v>307459705</v>
      </c>
      <c r="E54" s="84" t="s">
        <v>38</v>
      </c>
    </row>
    <row r="55" spans="1:5" ht="15" customHeight="1" thickBot="1">
      <c r="A55" s="87">
        <v>258</v>
      </c>
      <c r="B55" s="84" t="s">
        <v>139</v>
      </c>
      <c r="C55" s="88" t="s">
        <v>85</v>
      </c>
      <c r="D55" s="88">
        <v>150171706</v>
      </c>
      <c r="E55" s="84" t="s">
        <v>38</v>
      </c>
    </row>
    <row r="56" spans="1:5" ht="15" customHeight="1" thickBot="1">
      <c r="A56" s="87">
        <v>303</v>
      </c>
      <c r="B56" s="84" t="s">
        <v>140</v>
      </c>
      <c r="C56" s="88" t="s">
        <v>85</v>
      </c>
      <c r="D56" s="88">
        <v>309683483</v>
      </c>
      <c r="E56" s="84" t="s">
        <v>38</v>
      </c>
    </row>
    <row r="57" spans="1:5" ht="15" customHeight="1" thickBot="1">
      <c r="A57" s="87">
        <v>311</v>
      </c>
      <c r="B57" s="84" t="s">
        <v>141</v>
      </c>
      <c r="C57" s="88" t="s">
        <v>85</v>
      </c>
      <c r="D57" s="88">
        <v>312191820</v>
      </c>
      <c r="E57" s="84" t="s">
        <v>38</v>
      </c>
    </row>
    <row r="58" spans="1:5" ht="15" customHeight="1" thickBot="1">
      <c r="A58" s="87">
        <v>312</v>
      </c>
      <c r="B58" s="84" t="s">
        <v>142</v>
      </c>
      <c r="C58" s="88" t="s">
        <v>85</v>
      </c>
      <c r="D58" s="88">
        <v>159700086</v>
      </c>
      <c r="E58" s="84" t="s">
        <v>38</v>
      </c>
    </row>
    <row r="59" spans="1:5" ht="15" customHeight="1" thickBot="1">
      <c r="A59" s="87">
        <v>313</v>
      </c>
      <c r="B59" s="84" t="s">
        <v>143</v>
      </c>
      <c r="C59" s="88" t="s">
        <v>85</v>
      </c>
      <c r="D59" s="88">
        <v>309931711</v>
      </c>
      <c r="E59" s="84" t="s">
        <v>38</v>
      </c>
    </row>
    <row r="60" spans="1:5" ht="15" customHeight="1" thickBot="1">
      <c r="A60" s="87">
        <v>433</v>
      </c>
      <c r="B60" s="84" t="s">
        <v>144</v>
      </c>
      <c r="C60" s="88" t="s">
        <v>90</v>
      </c>
      <c r="D60" s="88">
        <v>303489260</v>
      </c>
      <c r="E60" s="84" t="s">
        <v>38</v>
      </c>
    </row>
    <row r="61" spans="1:5" ht="15" customHeight="1" thickBot="1">
      <c r="A61" s="87">
        <v>476</v>
      </c>
      <c r="B61" s="84" t="s">
        <v>145</v>
      </c>
      <c r="C61" s="88" t="s">
        <v>90</v>
      </c>
      <c r="D61" s="88">
        <v>153895535</v>
      </c>
      <c r="E61" s="84" t="s">
        <v>38</v>
      </c>
    </row>
    <row r="62" spans="1:5" ht="15" customHeight="1" thickBot="1">
      <c r="A62" s="87">
        <v>483</v>
      </c>
      <c r="B62" s="84" t="s">
        <v>146</v>
      </c>
      <c r="C62" s="88" t="s">
        <v>90</v>
      </c>
      <c r="D62" s="88">
        <v>157957446</v>
      </c>
      <c r="E62" s="84" t="s">
        <v>38</v>
      </c>
    </row>
    <row r="63" spans="1:5" ht="15" customHeight="1" thickBot="1">
      <c r="A63" s="87">
        <v>486</v>
      </c>
      <c r="B63" s="84" t="s">
        <v>147</v>
      </c>
      <c r="C63" s="88" t="s">
        <v>90</v>
      </c>
      <c r="D63" s="88">
        <v>151898561</v>
      </c>
      <c r="E63" s="84" t="s">
        <v>38</v>
      </c>
    </row>
    <row r="64" spans="1:5" ht="15" customHeight="1" thickBot="1">
      <c r="A64" s="87">
        <v>505</v>
      </c>
      <c r="B64" s="84" t="s">
        <v>148</v>
      </c>
      <c r="C64" s="88" t="s">
        <v>90</v>
      </c>
      <c r="D64" s="88">
        <v>304157791</v>
      </c>
      <c r="E64" s="84" t="s">
        <v>38</v>
      </c>
    </row>
    <row r="65" spans="1:5" ht="15" customHeight="1" thickBot="1">
      <c r="A65" s="87">
        <v>650</v>
      </c>
      <c r="B65" s="84" t="s">
        <v>149</v>
      </c>
      <c r="C65" s="88" t="s">
        <v>103</v>
      </c>
      <c r="D65" s="88">
        <v>145286380</v>
      </c>
      <c r="E65" s="90" t="s">
        <v>38</v>
      </c>
    </row>
    <row r="66" spans="1:5" ht="15" customHeight="1" thickBot="1">
      <c r="A66" s="87">
        <v>248</v>
      </c>
      <c r="B66" s="84" t="s">
        <v>150</v>
      </c>
      <c r="C66" s="88" t="s">
        <v>85</v>
      </c>
      <c r="D66" s="88">
        <v>30146586</v>
      </c>
      <c r="E66" s="84" t="s">
        <v>39</v>
      </c>
    </row>
    <row r="67" spans="1:5" ht="15" customHeight="1" thickBot="1">
      <c r="A67" s="87">
        <v>289</v>
      </c>
      <c r="B67" s="84" t="s">
        <v>151</v>
      </c>
      <c r="C67" s="88" t="s">
        <v>85</v>
      </c>
      <c r="D67" s="88">
        <v>30806343</v>
      </c>
      <c r="E67" s="84" t="s">
        <v>39</v>
      </c>
    </row>
    <row r="68" spans="1:5" ht="15" customHeight="1" thickBot="1">
      <c r="A68" s="87">
        <v>301</v>
      </c>
      <c r="B68" s="84" t="s">
        <v>152</v>
      </c>
      <c r="C68" s="88" t="s">
        <v>85</v>
      </c>
      <c r="D68" s="88">
        <v>30475592</v>
      </c>
      <c r="E68" s="84" t="s">
        <v>39</v>
      </c>
    </row>
    <row r="69" spans="1:5" ht="15" customHeight="1" thickBot="1">
      <c r="A69" s="87">
        <v>308</v>
      </c>
      <c r="B69" s="84" t="s">
        <v>153</v>
      </c>
      <c r="C69" s="88" t="s">
        <v>85</v>
      </c>
      <c r="D69" s="88">
        <v>30576643</v>
      </c>
      <c r="E69" s="84" t="s">
        <v>39</v>
      </c>
    </row>
    <row r="70" spans="1:5" ht="15" customHeight="1" thickBot="1">
      <c r="A70" s="87">
        <v>310</v>
      </c>
      <c r="B70" s="84" t="s">
        <v>154</v>
      </c>
      <c r="C70" s="88" t="s">
        <v>85</v>
      </c>
      <c r="D70" s="88">
        <v>14650582</v>
      </c>
      <c r="E70" s="84" t="s">
        <v>39</v>
      </c>
    </row>
    <row r="71" spans="1:5" ht="15" customHeight="1" thickBot="1">
      <c r="A71" s="87">
        <v>316</v>
      </c>
      <c r="B71" s="84" t="s">
        <v>155</v>
      </c>
      <c r="C71" s="88" t="s">
        <v>85</v>
      </c>
      <c r="D71" s="88">
        <v>31196427</v>
      </c>
      <c r="E71" s="84" t="s">
        <v>39</v>
      </c>
    </row>
    <row r="72" spans="1:5" ht="15" customHeight="1" thickBot="1">
      <c r="A72" s="87">
        <v>319</v>
      </c>
      <c r="B72" s="84" t="s">
        <v>156</v>
      </c>
      <c r="C72" s="88" t="s">
        <v>85</v>
      </c>
      <c r="D72" s="88">
        <v>30979607</v>
      </c>
      <c r="E72" s="84" t="s">
        <v>39</v>
      </c>
    </row>
    <row r="73" spans="1:5" ht="15" customHeight="1" thickBot="1">
      <c r="A73" s="87">
        <v>320</v>
      </c>
      <c r="B73" s="84" t="s">
        <v>157</v>
      </c>
      <c r="C73" s="88" t="s">
        <v>85</v>
      </c>
      <c r="D73" s="88">
        <v>15929516</v>
      </c>
      <c r="E73" s="84" t="s">
        <v>39</v>
      </c>
    </row>
    <row r="74" spans="1:5" ht="15" customHeight="1" thickBot="1">
      <c r="A74" s="87">
        <v>414</v>
      </c>
      <c r="B74" s="84" t="s">
        <v>158</v>
      </c>
      <c r="C74" s="88" t="s">
        <v>90</v>
      </c>
      <c r="D74" s="88">
        <v>30564027</v>
      </c>
      <c r="E74" s="84" t="s">
        <v>39</v>
      </c>
    </row>
    <row r="75" spans="1:5" ht="15" customHeight="1" thickBot="1">
      <c r="A75" s="87">
        <v>419</v>
      </c>
      <c r="B75" s="84" t="s">
        <v>159</v>
      </c>
      <c r="C75" s="88" t="s">
        <v>90</v>
      </c>
      <c r="D75" s="88">
        <v>15357023</v>
      </c>
      <c r="E75" s="84" t="s">
        <v>39</v>
      </c>
    </row>
    <row r="76" spans="1:5" ht="15" customHeight="1" thickBot="1">
      <c r="A76" s="87">
        <v>501</v>
      </c>
      <c r="B76" s="84" t="s">
        <v>160</v>
      </c>
      <c r="C76" s="88" t="s">
        <v>90</v>
      </c>
      <c r="D76" s="88">
        <v>30230327</v>
      </c>
      <c r="E76" s="84" t="s">
        <v>39</v>
      </c>
    </row>
    <row r="77" spans="1:5" ht="15" customHeight="1" thickBot="1">
      <c r="A77" s="87">
        <v>503</v>
      </c>
      <c r="B77" s="84" t="s">
        <v>161</v>
      </c>
      <c r="C77" s="88" t="s">
        <v>90</v>
      </c>
      <c r="D77" s="88">
        <v>30626043</v>
      </c>
      <c r="E77" s="84" t="s">
        <v>39</v>
      </c>
    </row>
    <row r="78" spans="1:5" ht="15" customHeight="1" thickBot="1">
      <c r="A78" s="87">
        <v>20</v>
      </c>
      <c r="B78" s="84" t="s">
        <v>162</v>
      </c>
      <c r="C78" s="88" t="s">
        <v>83</v>
      </c>
      <c r="D78" s="88">
        <v>30235737</v>
      </c>
      <c r="E78" s="84" t="s">
        <v>40</v>
      </c>
    </row>
    <row r="79" spans="1:5" ht="15" customHeight="1" thickBot="1">
      <c r="A79" s="87">
        <v>36</v>
      </c>
      <c r="B79" s="84" t="s">
        <v>163</v>
      </c>
      <c r="C79" s="88" t="s">
        <v>83</v>
      </c>
      <c r="D79" s="88">
        <v>15668314</v>
      </c>
      <c r="E79" s="84" t="s">
        <v>40</v>
      </c>
    </row>
    <row r="80" spans="1:5" ht="15" customHeight="1" thickBot="1">
      <c r="A80" s="87">
        <v>101</v>
      </c>
      <c r="B80" s="84" t="s">
        <v>164</v>
      </c>
      <c r="C80" s="88" t="s">
        <v>83</v>
      </c>
      <c r="D80" s="88">
        <v>30983153</v>
      </c>
      <c r="E80" s="84" t="s">
        <v>40</v>
      </c>
    </row>
    <row r="81" spans="1:5" ht="15" customHeight="1" thickBot="1">
      <c r="A81" s="87">
        <v>110</v>
      </c>
      <c r="B81" s="84" t="s">
        <v>165</v>
      </c>
      <c r="C81" s="88" t="s">
        <v>83</v>
      </c>
      <c r="D81" s="88">
        <v>30983122</v>
      </c>
      <c r="E81" s="84" t="s">
        <v>40</v>
      </c>
    </row>
    <row r="82" spans="1:5" ht="15" customHeight="1" thickBot="1">
      <c r="A82" s="87">
        <v>112</v>
      </c>
      <c r="B82" s="84" t="s">
        <v>166</v>
      </c>
      <c r="C82" s="88" t="s">
        <v>83</v>
      </c>
      <c r="D82" s="88">
        <v>31012646</v>
      </c>
      <c r="E82" s="84" t="s">
        <v>40</v>
      </c>
    </row>
    <row r="83" spans="1:5" ht="15" customHeight="1" thickBot="1">
      <c r="A83" s="87">
        <v>219</v>
      </c>
      <c r="B83" s="93" t="s">
        <v>167</v>
      </c>
      <c r="C83" s="94" t="s">
        <v>85</v>
      </c>
      <c r="D83" s="94">
        <v>14950732</v>
      </c>
      <c r="E83" s="84" t="s">
        <v>40</v>
      </c>
    </row>
    <row r="84" spans="1:5" ht="15" customHeight="1" thickBot="1">
      <c r="A84" s="87">
        <v>230</v>
      </c>
      <c r="B84" s="84" t="s">
        <v>168</v>
      </c>
      <c r="C84" s="88" t="s">
        <v>85</v>
      </c>
      <c r="D84" s="88">
        <v>30891165</v>
      </c>
      <c r="E84" s="84" t="s">
        <v>40</v>
      </c>
    </row>
    <row r="85" spans="1:5" ht="15" customHeight="1" thickBot="1">
      <c r="A85" s="87">
        <v>239</v>
      </c>
      <c r="B85" s="84" t="s">
        <v>169</v>
      </c>
      <c r="C85" s="88" t="s">
        <v>85</v>
      </c>
      <c r="D85" s="88">
        <v>30136006</v>
      </c>
      <c r="E85" s="84" t="s">
        <v>40</v>
      </c>
    </row>
    <row r="86" spans="1:5" ht="15" customHeight="1" thickBot="1">
      <c r="A86" s="87">
        <v>275</v>
      </c>
      <c r="B86" s="84" t="s">
        <v>170</v>
      </c>
      <c r="C86" s="88" t="s">
        <v>85</v>
      </c>
      <c r="D86" s="88">
        <v>30485176</v>
      </c>
      <c r="E86" s="84" t="s">
        <v>40</v>
      </c>
    </row>
    <row r="87" spans="1:5" ht="15" customHeight="1" thickBot="1">
      <c r="A87" s="87">
        <v>458</v>
      </c>
      <c r="B87" s="84" t="s">
        <v>171</v>
      </c>
      <c r="C87" s="88" t="s">
        <v>90</v>
      </c>
      <c r="D87" s="88">
        <v>30194065</v>
      </c>
      <c r="E87" s="84" t="s">
        <v>40</v>
      </c>
    </row>
    <row r="88" spans="1:5" ht="15" customHeight="1" thickBot="1">
      <c r="A88" s="87">
        <v>474</v>
      </c>
      <c r="B88" s="84" t="s">
        <v>172</v>
      </c>
      <c r="C88" s="88" t="s">
        <v>90</v>
      </c>
      <c r="D88" s="88">
        <v>15138601</v>
      </c>
      <c r="E88" s="84" t="s">
        <v>40</v>
      </c>
    </row>
    <row r="89" spans="1:5" ht="15" customHeight="1" thickBot="1">
      <c r="A89" s="87">
        <v>502</v>
      </c>
      <c r="B89" s="84" t="s">
        <v>173</v>
      </c>
      <c r="C89" s="88" t="s">
        <v>90</v>
      </c>
      <c r="D89" s="88">
        <v>30348153</v>
      </c>
      <c r="E89" s="84" t="s">
        <v>40</v>
      </c>
    </row>
    <row r="90" spans="1:5" ht="15" customHeight="1" thickBot="1">
      <c r="A90" s="87">
        <v>659</v>
      </c>
      <c r="B90" s="84" t="s">
        <v>174</v>
      </c>
      <c r="C90" s="88" t="s">
        <v>103</v>
      </c>
      <c r="D90" s="88">
        <v>15410125</v>
      </c>
      <c r="E90" s="90" t="s">
        <v>40</v>
      </c>
    </row>
    <row r="91" spans="1:5" ht="15" customHeight="1" thickBot="1">
      <c r="A91" s="87">
        <v>238</v>
      </c>
      <c r="B91" s="84" t="s">
        <v>175</v>
      </c>
      <c r="C91" s="88" t="s">
        <v>85</v>
      </c>
      <c r="D91" s="88">
        <v>159695139</v>
      </c>
      <c r="E91" s="84" t="s">
        <v>63</v>
      </c>
    </row>
    <row r="92" spans="1:5" ht="15" customHeight="1" thickBot="1">
      <c r="A92" s="87">
        <v>254</v>
      </c>
      <c r="B92" s="84" t="s">
        <v>176</v>
      </c>
      <c r="C92" s="88" t="s">
        <v>85</v>
      </c>
      <c r="D92" s="88">
        <v>308088395</v>
      </c>
      <c r="E92" s="84" t="s">
        <v>63</v>
      </c>
    </row>
    <row r="93" spans="1:5" ht="15" customHeight="1" thickBot="1">
      <c r="A93" s="87">
        <v>413</v>
      </c>
      <c r="B93" s="84" t="s">
        <v>177</v>
      </c>
      <c r="C93" s="88" t="s">
        <v>90</v>
      </c>
      <c r="D93" s="88">
        <v>307297616</v>
      </c>
      <c r="E93" s="84" t="s">
        <v>63</v>
      </c>
    </row>
    <row r="94" spans="1:5" ht="15" customHeight="1" thickBot="1">
      <c r="A94" s="87">
        <v>420</v>
      </c>
      <c r="B94" s="84" t="s">
        <v>178</v>
      </c>
      <c r="C94" s="88" t="s">
        <v>90</v>
      </c>
      <c r="D94" s="88">
        <v>11322127563</v>
      </c>
      <c r="E94" s="84" t="s">
        <v>63</v>
      </c>
    </row>
    <row r="95" spans="1:5" ht="15" customHeight="1" thickBot="1">
      <c r="A95" s="87">
        <v>432</v>
      </c>
      <c r="B95" s="84" t="s">
        <v>179</v>
      </c>
      <c r="C95" s="88" t="s">
        <v>90</v>
      </c>
      <c r="D95" s="88">
        <v>312195672</v>
      </c>
      <c r="E95" s="84" t="s">
        <v>63</v>
      </c>
    </row>
    <row r="96" spans="1:5" ht="15" customHeight="1" thickBot="1">
      <c r="A96" s="87">
        <v>452</v>
      </c>
      <c r="B96" s="84" t="s">
        <v>180</v>
      </c>
      <c r="C96" s="88" t="s">
        <v>90</v>
      </c>
      <c r="D96" s="88">
        <v>30731534</v>
      </c>
      <c r="E96" s="84" t="s">
        <v>63</v>
      </c>
    </row>
    <row r="97" spans="1:5" ht="15" customHeight="1" thickBot="1">
      <c r="A97" s="87">
        <v>457</v>
      </c>
      <c r="B97" s="84" t="s">
        <v>181</v>
      </c>
      <c r="C97" s="88" t="s">
        <v>90</v>
      </c>
      <c r="D97" s="88">
        <v>300686234</v>
      </c>
      <c r="E97" s="84" t="s">
        <v>63</v>
      </c>
    </row>
    <row r="98" spans="1:5" ht="15" customHeight="1" thickBot="1">
      <c r="A98" s="87">
        <v>466</v>
      </c>
      <c r="B98" s="84" t="s">
        <v>182</v>
      </c>
      <c r="C98" s="88" t="s">
        <v>90</v>
      </c>
      <c r="D98" s="88">
        <v>30678880</v>
      </c>
      <c r="E98" s="84" t="s">
        <v>63</v>
      </c>
    </row>
    <row r="99" spans="1:5" ht="15" customHeight="1" thickBot="1">
      <c r="A99" s="87">
        <v>467</v>
      </c>
      <c r="B99" s="84" t="s">
        <v>183</v>
      </c>
      <c r="C99" s="88" t="s">
        <v>90</v>
      </c>
      <c r="D99" s="88">
        <v>30678880</v>
      </c>
      <c r="E99" s="84" t="s">
        <v>63</v>
      </c>
    </row>
    <row r="100" spans="1:5" ht="15" customHeight="1" thickBot="1">
      <c r="A100" s="87">
        <v>472</v>
      </c>
      <c r="B100" s="84" t="s">
        <v>184</v>
      </c>
      <c r="C100" s="88" t="s">
        <v>90</v>
      </c>
      <c r="D100" s="88">
        <v>306227843</v>
      </c>
      <c r="E100" s="84" t="s">
        <v>63</v>
      </c>
    </row>
    <row r="101" spans="1:5" ht="15" customHeight="1" thickBot="1">
      <c r="A101" s="87">
        <v>482</v>
      </c>
      <c r="B101" s="84" t="s">
        <v>185</v>
      </c>
      <c r="C101" s="88" t="s">
        <v>90</v>
      </c>
      <c r="D101" s="88">
        <v>307323943</v>
      </c>
      <c r="E101" s="84" t="s">
        <v>63</v>
      </c>
    </row>
    <row r="102" spans="1:5" ht="15" customHeight="1" thickBot="1">
      <c r="A102" s="87">
        <v>684</v>
      </c>
      <c r="B102" s="95" t="s">
        <v>186</v>
      </c>
      <c r="C102" s="96" t="s">
        <v>103</v>
      </c>
      <c r="D102" s="96">
        <v>310588995</v>
      </c>
      <c r="E102" s="97" t="s">
        <v>63</v>
      </c>
    </row>
    <row r="103" spans="1:5" ht="15" customHeight="1" thickBot="1">
      <c r="A103" s="87">
        <v>15</v>
      </c>
      <c r="B103" s="84" t="s">
        <v>187</v>
      </c>
      <c r="C103" s="88" t="s">
        <v>83</v>
      </c>
      <c r="D103" s="88">
        <v>313871752</v>
      </c>
      <c r="E103" s="84" t="s">
        <v>41</v>
      </c>
    </row>
    <row r="104" spans="1:5" ht="15" customHeight="1" thickBot="1">
      <c r="A104" s="87">
        <v>223</v>
      </c>
      <c r="B104" s="84" t="s">
        <v>188</v>
      </c>
      <c r="C104" s="88" t="s">
        <v>85</v>
      </c>
      <c r="D104" s="88">
        <v>307480496</v>
      </c>
      <c r="E104" s="84" t="s">
        <v>42</v>
      </c>
    </row>
    <row r="105" spans="1:5" ht="15" customHeight="1" thickBot="1">
      <c r="A105" s="87">
        <v>415</v>
      </c>
      <c r="B105" s="84" t="s">
        <v>189</v>
      </c>
      <c r="C105" s="88" t="s">
        <v>90</v>
      </c>
      <c r="D105" s="88">
        <v>300774753</v>
      </c>
      <c r="E105" s="84" t="s">
        <v>42</v>
      </c>
    </row>
    <row r="106" spans="1:5" ht="15" customHeight="1" thickBot="1">
      <c r="A106" s="87">
        <v>447</v>
      </c>
      <c r="B106" s="84" t="s">
        <v>190</v>
      </c>
      <c r="C106" s="88" t="s">
        <v>90</v>
      </c>
      <c r="D106" s="88">
        <v>305662880</v>
      </c>
      <c r="E106" s="84" t="s">
        <v>42</v>
      </c>
    </row>
    <row r="107" spans="1:5" ht="15" customHeight="1" thickBot="1">
      <c r="A107" s="87">
        <v>451</v>
      </c>
      <c r="B107" s="84" t="s">
        <v>191</v>
      </c>
      <c r="C107" s="88" t="s">
        <v>90</v>
      </c>
      <c r="D107" s="88">
        <v>159984947</v>
      </c>
      <c r="E107" s="84" t="s">
        <v>42</v>
      </c>
    </row>
    <row r="108" spans="1:5" ht="15" customHeight="1" thickBot="1">
      <c r="A108" s="87">
        <v>456</v>
      </c>
      <c r="B108" s="84" t="s">
        <v>192</v>
      </c>
      <c r="C108" s="88" t="s">
        <v>90</v>
      </c>
      <c r="D108" s="88">
        <v>306995239</v>
      </c>
      <c r="E108" s="84" t="s">
        <v>42</v>
      </c>
    </row>
    <row r="109" spans="1:5" ht="15" customHeight="1" thickBot="1">
      <c r="A109" s="87">
        <v>460</v>
      </c>
      <c r="B109" s="84" t="s">
        <v>193</v>
      </c>
      <c r="C109" s="88" t="s">
        <v>90</v>
      </c>
      <c r="D109" s="88">
        <v>15750577</v>
      </c>
      <c r="E109" s="84" t="s">
        <v>42</v>
      </c>
    </row>
    <row r="110" spans="1:5" ht="15" customHeight="1" thickBot="1">
      <c r="A110" s="87">
        <v>461</v>
      </c>
      <c r="B110" s="84" t="s">
        <v>194</v>
      </c>
      <c r="C110" s="88" t="s">
        <v>90</v>
      </c>
      <c r="D110" s="88">
        <v>302429980</v>
      </c>
      <c r="E110" s="84" t="s">
        <v>42</v>
      </c>
    </row>
    <row r="111" spans="1:5" ht="15" customHeight="1" thickBot="1">
      <c r="A111" s="87">
        <v>475</v>
      </c>
      <c r="B111" s="84" t="s">
        <v>195</v>
      </c>
      <c r="C111" s="88" t="s">
        <v>90</v>
      </c>
      <c r="D111" s="88">
        <v>157616681</v>
      </c>
      <c r="E111" s="84" t="s">
        <v>42</v>
      </c>
    </row>
    <row r="112" spans="1:5" ht="15" customHeight="1" thickBot="1">
      <c r="A112" s="87">
        <v>477</v>
      </c>
      <c r="B112" s="84" t="s">
        <v>196</v>
      </c>
      <c r="C112" s="88" t="s">
        <v>90</v>
      </c>
      <c r="D112" s="88">
        <v>306383713</v>
      </c>
      <c r="E112" s="84" t="s">
        <v>42</v>
      </c>
    </row>
    <row r="113" spans="1:5" ht="15" customHeight="1" thickBot="1">
      <c r="A113" s="87">
        <v>479</v>
      </c>
      <c r="B113" s="84" t="s">
        <v>197</v>
      </c>
      <c r="C113" s="88" t="s">
        <v>90</v>
      </c>
      <c r="D113" s="88">
        <v>303014229</v>
      </c>
      <c r="E113" s="84" t="s">
        <v>42</v>
      </c>
    </row>
    <row r="114" spans="1:5" ht="15" customHeight="1" thickBot="1">
      <c r="A114" s="87">
        <v>487</v>
      </c>
      <c r="B114" s="84" t="s">
        <v>198</v>
      </c>
      <c r="C114" s="88" t="s">
        <v>90</v>
      </c>
      <c r="D114" s="88">
        <v>303364726</v>
      </c>
      <c r="E114" s="84" t="s">
        <v>42</v>
      </c>
    </row>
    <row r="115" spans="1:5" ht="15" customHeight="1" thickBot="1">
      <c r="A115" s="87">
        <v>674</v>
      </c>
      <c r="B115" s="84" t="s">
        <v>199</v>
      </c>
      <c r="C115" s="88" t="s">
        <v>103</v>
      </c>
      <c r="D115" s="88">
        <v>305132482</v>
      </c>
      <c r="E115" s="90" t="s">
        <v>42</v>
      </c>
    </row>
    <row r="116" spans="1:5" ht="15" customHeight="1" thickBot="1">
      <c r="A116" s="98">
        <v>17</v>
      </c>
      <c r="B116" s="99" t="s">
        <v>200</v>
      </c>
      <c r="C116" s="100" t="s">
        <v>83</v>
      </c>
      <c r="D116" s="100"/>
      <c r="E116" s="101" t="s">
        <v>64</v>
      </c>
    </row>
    <row r="117" spans="1:5" ht="15" customHeight="1" thickBot="1">
      <c r="A117" s="98">
        <v>205</v>
      </c>
      <c r="B117" s="102" t="s">
        <v>201</v>
      </c>
      <c r="C117" s="103" t="s">
        <v>85</v>
      </c>
      <c r="D117" s="104">
        <v>30099849</v>
      </c>
      <c r="E117" s="101" t="s">
        <v>64</v>
      </c>
    </row>
    <row r="118" spans="1:5" ht="15" customHeight="1" thickBot="1">
      <c r="A118" s="105">
        <v>16</v>
      </c>
      <c r="B118" s="84" t="s">
        <v>202</v>
      </c>
      <c r="C118" s="94" t="s">
        <v>83</v>
      </c>
      <c r="D118" s="88">
        <v>30130708</v>
      </c>
      <c r="E118" s="84" t="s">
        <v>64</v>
      </c>
    </row>
    <row r="119" spans="1:5" ht="15" customHeight="1" thickBot="1">
      <c r="A119" s="87">
        <v>37</v>
      </c>
      <c r="B119" s="84" t="s">
        <v>203</v>
      </c>
      <c r="C119" s="94" t="s">
        <v>83</v>
      </c>
      <c r="D119" s="88">
        <v>157976084</v>
      </c>
      <c r="E119" s="84" t="s">
        <v>64</v>
      </c>
    </row>
    <row r="120" spans="1:5" ht="15" customHeight="1" thickBot="1">
      <c r="A120" s="105">
        <v>201</v>
      </c>
      <c r="B120" s="84" t="s">
        <v>204</v>
      </c>
      <c r="C120" s="88" t="s">
        <v>85</v>
      </c>
      <c r="D120" s="88">
        <v>15610507</v>
      </c>
      <c r="E120" s="90" t="s">
        <v>64</v>
      </c>
    </row>
    <row r="121" spans="1:5" ht="15" customHeight="1" thickBot="1">
      <c r="A121" s="105">
        <v>202</v>
      </c>
      <c r="B121" s="84" t="s">
        <v>205</v>
      </c>
      <c r="C121" s="88" t="s">
        <v>85</v>
      </c>
      <c r="D121" s="88">
        <v>15297966</v>
      </c>
      <c r="E121" s="90" t="s">
        <v>64</v>
      </c>
    </row>
    <row r="122" spans="1:5" ht="15" customHeight="1" thickBot="1">
      <c r="A122" s="105">
        <v>204</v>
      </c>
      <c r="B122" s="84" t="s">
        <v>206</v>
      </c>
      <c r="C122" s="88" t="s">
        <v>85</v>
      </c>
      <c r="D122" s="88">
        <v>312133456</v>
      </c>
      <c r="E122" s="90" t="s">
        <v>64</v>
      </c>
    </row>
    <row r="123" spans="1:5" ht="15" customHeight="1" thickBot="1">
      <c r="A123" s="105">
        <v>217</v>
      </c>
      <c r="B123" s="84" t="s">
        <v>207</v>
      </c>
      <c r="C123" s="88" t="s">
        <v>85</v>
      </c>
      <c r="D123" s="88">
        <v>31142276</v>
      </c>
      <c r="E123" s="90" t="s">
        <v>64</v>
      </c>
    </row>
    <row r="124" spans="1:5" ht="15" customHeight="1" thickBot="1">
      <c r="A124" s="105">
        <v>300</v>
      </c>
      <c r="B124" s="84" t="s">
        <v>208</v>
      </c>
      <c r="C124" s="88" t="s">
        <v>85</v>
      </c>
      <c r="D124" s="88">
        <v>30046223</v>
      </c>
      <c r="E124" s="84" t="s">
        <v>64</v>
      </c>
    </row>
    <row r="125" spans="1:5" ht="15" customHeight="1" thickBot="1">
      <c r="A125" s="87">
        <v>24</v>
      </c>
      <c r="B125" s="84" t="s">
        <v>209</v>
      </c>
      <c r="C125" s="94" t="s">
        <v>83</v>
      </c>
      <c r="D125" s="88" t="s">
        <v>210</v>
      </c>
      <c r="E125" s="84" t="s">
        <v>65</v>
      </c>
    </row>
    <row r="126" spans="1:5" ht="15" customHeight="1" thickBot="1">
      <c r="A126" s="87">
        <v>34</v>
      </c>
      <c r="B126" s="84" t="s">
        <v>211</v>
      </c>
      <c r="C126" s="94" t="s">
        <v>83</v>
      </c>
      <c r="D126" s="88">
        <v>15732305</v>
      </c>
      <c r="E126" s="84" t="s">
        <v>65</v>
      </c>
    </row>
    <row r="127" spans="1:5" ht="15" customHeight="1" thickBot="1">
      <c r="A127" s="105">
        <v>203</v>
      </c>
      <c r="B127" s="84" t="s">
        <v>212</v>
      </c>
      <c r="C127" s="88" t="s">
        <v>85</v>
      </c>
      <c r="D127" s="88">
        <v>151092974</v>
      </c>
      <c r="E127" s="90" t="s">
        <v>65</v>
      </c>
    </row>
    <row r="128" spans="1:5" ht="15" customHeight="1" thickBot="1">
      <c r="A128" s="87">
        <v>255</v>
      </c>
      <c r="B128" s="84" t="s">
        <v>213</v>
      </c>
      <c r="C128" s="88" t="s">
        <v>85</v>
      </c>
      <c r="D128" s="88">
        <v>30321798</v>
      </c>
      <c r="E128" s="84" t="s">
        <v>65</v>
      </c>
    </row>
    <row r="129" spans="1:5" ht="15" customHeight="1" thickBot="1">
      <c r="A129" s="87">
        <v>263</v>
      </c>
      <c r="B129" s="84" t="s">
        <v>214</v>
      </c>
      <c r="C129" s="88" t="s">
        <v>85</v>
      </c>
      <c r="D129" s="88">
        <v>304574368</v>
      </c>
      <c r="E129" s="84" t="s">
        <v>65</v>
      </c>
    </row>
    <row r="130" spans="1:5" ht="15" customHeight="1" thickBot="1">
      <c r="A130" s="87">
        <v>265</v>
      </c>
      <c r="B130" s="84" t="s">
        <v>215</v>
      </c>
      <c r="C130" s="88" t="s">
        <v>85</v>
      </c>
      <c r="D130" s="88" t="s">
        <v>216</v>
      </c>
      <c r="E130" s="84" t="s">
        <v>65</v>
      </c>
    </row>
    <row r="131" spans="1:5" ht="15" customHeight="1" thickBot="1">
      <c r="A131" s="105">
        <v>410</v>
      </c>
      <c r="B131" s="84" t="s">
        <v>217</v>
      </c>
      <c r="C131" s="88" t="s">
        <v>90</v>
      </c>
      <c r="D131" s="88">
        <v>30144985</v>
      </c>
      <c r="E131" s="84" t="s">
        <v>78</v>
      </c>
    </row>
    <row r="132" spans="1:5" ht="15" customHeight="1" thickBot="1">
      <c r="A132" s="87">
        <v>225</v>
      </c>
      <c r="B132" s="84" t="s">
        <v>218</v>
      </c>
      <c r="C132" s="88" t="s">
        <v>85</v>
      </c>
      <c r="D132" s="88">
        <v>169872002</v>
      </c>
      <c r="E132" s="84" t="s">
        <v>43</v>
      </c>
    </row>
    <row r="133" spans="1:5" ht="15" customHeight="1" thickBot="1">
      <c r="A133" s="87">
        <v>226</v>
      </c>
      <c r="B133" s="84" t="s">
        <v>219</v>
      </c>
      <c r="C133" s="88" t="s">
        <v>85</v>
      </c>
      <c r="D133" s="88" t="s">
        <v>220</v>
      </c>
      <c r="E133" s="84" t="s">
        <v>43</v>
      </c>
    </row>
    <row r="134" spans="1:5" ht="15" customHeight="1" thickBot="1">
      <c r="A134" s="87">
        <v>227</v>
      </c>
      <c r="B134" s="84" t="s">
        <v>221</v>
      </c>
      <c r="C134" s="88" t="s">
        <v>85</v>
      </c>
      <c r="D134" s="88">
        <v>147306159</v>
      </c>
      <c r="E134" s="84" t="s">
        <v>43</v>
      </c>
    </row>
    <row r="135" spans="1:5" ht="15" customHeight="1" thickBot="1">
      <c r="A135" s="87">
        <v>243</v>
      </c>
      <c r="B135" s="84" t="s">
        <v>222</v>
      </c>
      <c r="C135" s="88" t="s">
        <v>85</v>
      </c>
      <c r="D135" s="88">
        <v>157475964</v>
      </c>
      <c r="E135" s="84" t="s">
        <v>43</v>
      </c>
    </row>
    <row r="136" spans="1:5" ht="15" customHeight="1" thickBot="1">
      <c r="A136" s="87">
        <v>245</v>
      </c>
      <c r="B136" s="84" t="s">
        <v>223</v>
      </c>
      <c r="C136" s="88" t="s">
        <v>85</v>
      </c>
      <c r="D136" s="88">
        <v>309795028</v>
      </c>
      <c r="E136" s="84" t="s">
        <v>43</v>
      </c>
    </row>
    <row r="137" spans="1:5" ht="15" customHeight="1" thickBot="1">
      <c r="A137" s="87">
        <v>249</v>
      </c>
      <c r="B137" s="91" t="s">
        <v>224</v>
      </c>
      <c r="C137" s="88" t="s">
        <v>85</v>
      </c>
      <c r="D137" s="88">
        <v>312085265</v>
      </c>
      <c r="E137" s="84" t="s">
        <v>43</v>
      </c>
    </row>
    <row r="138" spans="1:5" ht="15" customHeight="1" thickBot="1">
      <c r="A138" s="87">
        <v>253</v>
      </c>
      <c r="B138" s="84" t="s">
        <v>225</v>
      </c>
      <c r="C138" s="88" t="s">
        <v>85</v>
      </c>
      <c r="D138" s="88">
        <v>302554475</v>
      </c>
      <c r="E138" s="84" t="s">
        <v>43</v>
      </c>
    </row>
    <row r="139" spans="1:5" ht="15" customHeight="1" thickBot="1">
      <c r="A139" s="87">
        <v>270</v>
      </c>
      <c r="B139" s="84" t="s">
        <v>226</v>
      </c>
      <c r="C139" s="88" t="s">
        <v>85</v>
      </c>
      <c r="D139" s="88">
        <v>22372002</v>
      </c>
      <c r="E139" s="84" t="s">
        <v>43</v>
      </c>
    </row>
    <row r="140" spans="1:5" ht="15" customHeight="1" thickBot="1">
      <c r="A140" s="87">
        <v>282</v>
      </c>
      <c r="B140" s="84" t="s">
        <v>227</v>
      </c>
      <c r="C140" s="88" t="s">
        <v>85</v>
      </c>
      <c r="D140" s="88">
        <v>31209856</v>
      </c>
      <c r="E140" s="84" t="s">
        <v>43</v>
      </c>
    </row>
    <row r="141" spans="1:5" ht="15" customHeight="1" thickBot="1">
      <c r="A141" s="87">
        <v>284</v>
      </c>
      <c r="B141" s="84" t="s">
        <v>228</v>
      </c>
      <c r="C141" s="88" t="s">
        <v>85</v>
      </c>
      <c r="D141" s="88">
        <v>311196314</v>
      </c>
      <c r="E141" s="84" t="s">
        <v>43</v>
      </c>
    </row>
    <row r="142" spans="1:5" ht="15" customHeight="1" thickBot="1">
      <c r="A142" s="87">
        <v>305</v>
      </c>
      <c r="B142" s="84" t="s">
        <v>229</v>
      </c>
      <c r="C142" s="88" t="s">
        <v>85</v>
      </c>
      <c r="D142" s="88">
        <v>3070444173</v>
      </c>
      <c r="E142" s="84" t="s">
        <v>43</v>
      </c>
    </row>
    <row r="143" spans="1:5" ht="15" customHeight="1" thickBot="1">
      <c r="A143" s="87">
        <v>307</v>
      </c>
      <c r="B143" s="84" t="s">
        <v>230</v>
      </c>
      <c r="C143" s="88" t="s">
        <v>85</v>
      </c>
      <c r="D143" s="88">
        <v>310353670</v>
      </c>
      <c r="E143" s="84" t="s">
        <v>43</v>
      </c>
    </row>
    <row r="144" spans="1:5" ht="15" customHeight="1" thickBot="1">
      <c r="A144" s="87">
        <v>448</v>
      </c>
      <c r="B144" s="84" t="s">
        <v>231</v>
      </c>
      <c r="C144" s="88" t="s">
        <v>90</v>
      </c>
      <c r="D144" s="88">
        <v>310992456</v>
      </c>
      <c r="E144" s="84" t="s">
        <v>43</v>
      </c>
    </row>
    <row r="145" spans="1:5" ht="15" customHeight="1" thickBot="1">
      <c r="A145" s="87">
        <v>236</v>
      </c>
      <c r="B145" s="84" t="s">
        <v>232</v>
      </c>
      <c r="C145" s="88" t="s">
        <v>85</v>
      </c>
      <c r="D145" s="88">
        <v>31390585</v>
      </c>
      <c r="E145" s="84" t="s">
        <v>44</v>
      </c>
    </row>
    <row r="146" spans="1:5" ht="15" customHeight="1" thickBot="1">
      <c r="A146" s="87">
        <v>247</v>
      </c>
      <c r="B146" s="84" t="s">
        <v>233</v>
      </c>
      <c r="C146" s="88" t="s">
        <v>85</v>
      </c>
      <c r="D146" s="88">
        <v>14905087</v>
      </c>
      <c r="E146" s="84" t="s">
        <v>44</v>
      </c>
    </row>
    <row r="147" spans="1:5" ht="15" customHeight="1" thickBot="1">
      <c r="A147" s="87">
        <v>250</v>
      </c>
      <c r="B147" s="84" t="s">
        <v>234</v>
      </c>
      <c r="C147" s="88" t="s">
        <v>85</v>
      </c>
      <c r="D147" s="88">
        <v>145996166</v>
      </c>
      <c r="E147" s="84" t="s">
        <v>44</v>
      </c>
    </row>
    <row r="148" spans="1:5" ht="15" customHeight="1" thickBot="1">
      <c r="A148" s="87">
        <v>259</v>
      </c>
      <c r="B148" s="84" t="s">
        <v>235</v>
      </c>
      <c r="C148" s="88" t="s">
        <v>85</v>
      </c>
      <c r="D148" s="88">
        <v>309526370</v>
      </c>
      <c r="E148" s="84" t="s">
        <v>44</v>
      </c>
    </row>
    <row r="149" spans="1:5" ht="15" customHeight="1" thickBot="1">
      <c r="A149" s="87">
        <v>266</v>
      </c>
      <c r="B149" s="84" t="s">
        <v>236</v>
      </c>
      <c r="C149" s="88" t="s">
        <v>85</v>
      </c>
      <c r="D149" s="88">
        <v>30710094</v>
      </c>
      <c r="E149" s="84" t="s">
        <v>44</v>
      </c>
    </row>
    <row r="150" spans="1:5" ht="15" customHeight="1" thickBot="1">
      <c r="A150" s="87">
        <v>273</v>
      </c>
      <c r="B150" s="84" t="s">
        <v>237</v>
      </c>
      <c r="C150" s="88" t="s">
        <v>85</v>
      </c>
      <c r="D150" s="88">
        <v>306053209</v>
      </c>
      <c r="E150" s="84" t="s">
        <v>44</v>
      </c>
    </row>
    <row r="151" spans="1:5" ht="15" customHeight="1" thickBot="1">
      <c r="A151" s="87">
        <v>276</v>
      </c>
      <c r="B151" s="84" t="s">
        <v>238</v>
      </c>
      <c r="C151" s="88" t="s">
        <v>85</v>
      </c>
      <c r="D151" s="88">
        <v>31178224</v>
      </c>
      <c r="E151" s="84" t="s">
        <v>44</v>
      </c>
    </row>
    <row r="152" spans="1:5" ht="15" customHeight="1" thickBot="1">
      <c r="A152" s="87">
        <v>278</v>
      </c>
      <c r="B152" s="84" t="s">
        <v>239</v>
      </c>
      <c r="C152" s="88" t="s">
        <v>85</v>
      </c>
      <c r="D152" s="88">
        <v>30656953</v>
      </c>
      <c r="E152" s="84" t="s">
        <v>44</v>
      </c>
    </row>
    <row r="153" spans="1:5" ht="15" customHeight="1" thickBot="1">
      <c r="A153" s="87">
        <v>279</v>
      </c>
      <c r="B153" s="84" t="s">
        <v>240</v>
      </c>
      <c r="C153" s="88" t="s">
        <v>85</v>
      </c>
      <c r="D153" s="88">
        <v>3106944</v>
      </c>
      <c r="E153" s="84" t="s">
        <v>44</v>
      </c>
    </row>
    <row r="154" spans="1:5" ht="15" customHeight="1" thickBot="1">
      <c r="A154" s="87">
        <v>288</v>
      </c>
      <c r="B154" s="84" t="s">
        <v>241</v>
      </c>
      <c r="C154" s="88" t="s">
        <v>85</v>
      </c>
      <c r="D154" s="88">
        <v>14707238</v>
      </c>
      <c r="E154" s="84" t="s">
        <v>44</v>
      </c>
    </row>
    <row r="155" spans="1:5" ht="15" customHeight="1" thickBot="1">
      <c r="A155" s="87">
        <v>291</v>
      </c>
      <c r="B155" s="84" t="s">
        <v>242</v>
      </c>
      <c r="C155" s="88" t="s">
        <v>85</v>
      </c>
      <c r="D155" s="88">
        <v>30850285</v>
      </c>
      <c r="E155" s="84" t="s">
        <v>44</v>
      </c>
    </row>
    <row r="156" spans="1:5" ht="15" customHeight="1" thickBot="1">
      <c r="A156" s="87">
        <v>468</v>
      </c>
      <c r="B156" s="84" t="s">
        <v>243</v>
      </c>
      <c r="C156" s="88" t="s">
        <v>90</v>
      </c>
      <c r="D156" s="88">
        <v>145197263</v>
      </c>
      <c r="E156" s="84" t="s">
        <v>44</v>
      </c>
    </row>
    <row r="157" spans="1:5" ht="15" customHeight="1" thickBot="1">
      <c r="A157" s="87">
        <v>33</v>
      </c>
      <c r="B157" s="84" t="s">
        <v>244</v>
      </c>
      <c r="C157" s="88" t="s">
        <v>83</v>
      </c>
      <c r="D157" s="88">
        <v>30637860</v>
      </c>
      <c r="E157" s="84" t="s">
        <v>45</v>
      </c>
    </row>
    <row r="158" spans="1:5" ht="15" customHeight="1" thickBot="1">
      <c r="A158" s="87">
        <v>104</v>
      </c>
      <c r="B158" s="84" t="s">
        <v>245</v>
      </c>
      <c r="C158" s="88" t="s">
        <v>83</v>
      </c>
      <c r="D158" s="88">
        <v>30053824</v>
      </c>
      <c r="E158" s="84" t="s">
        <v>45</v>
      </c>
    </row>
    <row r="159" spans="1:5" ht="15" customHeight="1" thickBot="1">
      <c r="A159" s="87">
        <v>108</v>
      </c>
      <c r="B159" s="84" t="s">
        <v>246</v>
      </c>
      <c r="C159" s="88" t="s">
        <v>83</v>
      </c>
      <c r="D159" s="88">
        <v>31361282</v>
      </c>
      <c r="E159" s="84" t="s">
        <v>45</v>
      </c>
    </row>
    <row r="160" spans="1:5" ht="15" customHeight="1" thickBot="1">
      <c r="A160" s="87">
        <v>115</v>
      </c>
      <c r="B160" s="84" t="s">
        <v>247</v>
      </c>
      <c r="C160" s="88" t="s">
        <v>83</v>
      </c>
      <c r="D160" s="88">
        <v>31396851</v>
      </c>
      <c r="E160" s="84" t="s">
        <v>45</v>
      </c>
    </row>
    <row r="161" spans="1:5" ht="15" customHeight="1" thickBot="1">
      <c r="A161" s="87">
        <v>241</v>
      </c>
      <c r="B161" s="84" t="s">
        <v>248</v>
      </c>
      <c r="C161" s="88" t="s">
        <v>85</v>
      </c>
      <c r="D161" s="88">
        <v>90795695</v>
      </c>
      <c r="E161" s="84" t="s">
        <v>45</v>
      </c>
    </row>
    <row r="162" spans="1:5" ht="15" customHeight="1" thickBot="1">
      <c r="A162" s="87">
        <v>242</v>
      </c>
      <c r="B162" s="84" t="s">
        <v>249</v>
      </c>
      <c r="C162" s="88" t="s">
        <v>85</v>
      </c>
      <c r="D162" s="88">
        <v>15345922</v>
      </c>
      <c r="E162" s="84" t="s">
        <v>45</v>
      </c>
    </row>
    <row r="163" spans="1:5" ht="15" customHeight="1" thickBot="1">
      <c r="A163" s="87">
        <v>244</v>
      </c>
      <c r="B163" s="91" t="s">
        <v>250</v>
      </c>
      <c r="C163" s="88" t="s">
        <v>85</v>
      </c>
      <c r="D163" s="88">
        <v>152221581</v>
      </c>
      <c r="E163" s="84" t="s">
        <v>45</v>
      </c>
    </row>
    <row r="164" spans="1:5" ht="15" customHeight="1" thickBot="1">
      <c r="A164" s="87">
        <v>321</v>
      </c>
      <c r="B164" s="84" t="s">
        <v>251</v>
      </c>
      <c r="C164" s="88" t="s">
        <v>85</v>
      </c>
      <c r="D164" s="88">
        <v>30621620</v>
      </c>
      <c r="E164" s="84" t="s">
        <v>45</v>
      </c>
    </row>
    <row r="165" spans="1:5" ht="15" customHeight="1" thickBot="1">
      <c r="A165" s="87">
        <v>454</v>
      </c>
      <c r="B165" s="84" t="s">
        <v>252</v>
      </c>
      <c r="C165" s="88" t="s">
        <v>90</v>
      </c>
      <c r="D165" s="88">
        <v>304296686</v>
      </c>
      <c r="E165" s="84" t="s">
        <v>45</v>
      </c>
    </row>
    <row r="166" spans="1:5" ht="15" customHeight="1" thickBot="1">
      <c r="A166" s="87">
        <v>506</v>
      </c>
      <c r="B166" s="84" t="s">
        <v>253</v>
      </c>
      <c r="C166" s="88" t="s">
        <v>90</v>
      </c>
      <c r="D166" s="88">
        <v>30137889</v>
      </c>
      <c r="E166" s="84" t="s">
        <v>45</v>
      </c>
    </row>
    <row r="167" spans="1:5" ht="15" customHeight="1" thickBot="1">
      <c r="A167" s="87">
        <v>813</v>
      </c>
      <c r="B167" s="84" t="s">
        <v>254</v>
      </c>
      <c r="C167" s="88" t="s">
        <v>255</v>
      </c>
      <c r="D167" s="88">
        <v>15511791</v>
      </c>
      <c r="E167" s="84" t="s">
        <v>45</v>
      </c>
    </row>
    <row r="168" spans="1:5" ht="15" customHeight="1" thickBot="1">
      <c r="A168" s="87">
        <v>817</v>
      </c>
      <c r="B168" s="84" t="s">
        <v>256</v>
      </c>
      <c r="C168" s="88" t="s">
        <v>255</v>
      </c>
      <c r="D168" s="88">
        <v>15367222</v>
      </c>
      <c r="E168" s="84" t="s">
        <v>45</v>
      </c>
    </row>
    <row r="169" spans="1:5" ht="15" customHeight="1" thickBot="1">
      <c r="A169" s="87">
        <v>102</v>
      </c>
      <c r="B169" s="84" t="s">
        <v>257</v>
      </c>
      <c r="C169" s="88" t="s">
        <v>83</v>
      </c>
      <c r="D169" s="88">
        <v>301565516</v>
      </c>
      <c r="E169" s="84" t="s">
        <v>46</v>
      </c>
    </row>
    <row r="170" spans="1:5" ht="15" customHeight="1" thickBot="1">
      <c r="A170" s="87">
        <v>103</v>
      </c>
      <c r="B170" s="84" t="s">
        <v>258</v>
      </c>
      <c r="C170" s="88" t="s">
        <v>83</v>
      </c>
      <c r="D170" s="88">
        <v>15849806</v>
      </c>
      <c r="E170" s="84" t="s">
        <v>46</v>
      </c>
    </row>
    <row r="171" spans="1:5" ht="15" customHeight="1" thickBot="1">
      <c r="A171" s="87">
        <v>107</v>
      </c>
      <c r="B171" s="84" t="s">
        <v>259</v>
      </c>
      <c r="C171" s="88" t="s">
        <v>83</v>
      </c>
      <c r="D171" s="88">
        <v>15751221</v>
      </c>
      <c r="E171" s="84" t="s">
        <v>46</v>
      </c>
    </row>
    <row r="172" spans="1:5" ht="15" customHeight="1" thickBot="1">
      <c r="A172" s="87">
        <v>109</v>
      </c>
      <c r="B172" s="91" t="s">
        <v>260</v>
      </c>
      <c r="C172" s="88" t="s">
        <v>83</v>
      </c>
      <c r="D172" s="88">
        <v>30133701</v>
      </c>
      <c r="E172" s="84" t="s">
        <v>46</v>
      </c>
    </row>
    <row r="173" spans="1:5" ht="15" customHeight="1" thickBot="1">
      <c r="A173" s="87">
        <v>111</v>
      </c>
      <c r="B173" s="84" t="s">
        <v>261</v>
      </c>
      <c r="C173" s="88" t="s">
        <v>83</v>
      </c>
      <c r="D173" s="88">
        <v>30051289</v>
      </c>
      <c r="E173" s="84" t="s">
        <v>46</v>
      </c>
    </row>
    <row r="174" spans="1:5" ht="15" customHeight="1" thickBot="1">
      <c r="A174" s="87">
        <v>113</v>
      </c>
      <c r="B174" s="84" t="s">
        <v>262</v>
      </c>
      <c r="C174" s="88" t="s">
        <v>83</v>
      </c>
      <c r="D174" s="88">
        <v>18177130</v>
      </c>
      <c r="E174" s="84" t="s">
        <v>46</v>
      </c>
    </row>
    <row r="175" spans="1:5" ht="15" customHeight="1" thickBot="1">
      <c r="A175" s="87">
        <v>114</v>
      </c>
      <c r="B175" s="84" t="s">
        <v>263</v>
      </c>
      <c r="C175" s="88" t="s">
        <v>83</v>
      </c>
      <c r="D175" s="88">
        <v>30471815</v>
      </c>
      <c r="E175" s="84" t="s">
        <v>46</v>
      </c>
    </row>
    <row r="176" spans="1:5" ht="15" customHeight="1" thickBot="1">
      <c r="A176" s="87">
        <v>117</v>
      </c>
      <c r="B176" s="84" t="s">
        <v>264</v>
      </c>
      <c r="C176" s="88" t="s">
        <v>83</v>
      </c>
      <c r="D176" s="88">
        <v>31295942</v>
      </c>
      <c r="E176" s="84" t="s">
        <v>46</v>
      </c>
    </row>
    <row r="177" spans="1:5" ht="15" customHeight="1" thickBot="1">
      <c r="A177" s="87">
        <v>309</v>
      </c>
      <c r="B177" s="84" t="s">
        <v>265</v>
      </c>
      <c r="C177" s="88" t="s">
        <v>85</v>
      </c>
      <c r="D177" s="88">
        <v>310670705</v>
      </c>
      <c r="E177" s="84" t="s">
        <v>46</v>
      </c>
    </row>
    <row r="178" spans="1:5" ht="15" customHeight="1" thickBot="1">
      <c r="A178" s="87">
        <v>314</v>
      </c>
      <c r="B178" s="84" t="s">
        <v>266</v>
      </c>
      <c r="C178" s="88" t="s">
        <v>85</v>
      </c>
      <c r="D178" s="88">
        <v>30945505</v>
      </c>
      <c r="E178" s="84" t="s">
        <v>46</v>
      </c>
    </row>
    <row r="179" spans="1:5" ht="15" customHeight="1" thickBot="1">
      <c r="A179" s="87">
        <v>324</v>
      </c>
      <c r="B179" s="84" t="s">
        <v>267</v>
      </c>
      <c r="C179" s="88" t="s">
        <v>85</v>
      </c>
      <c r="D179" s="88">
        <v>31057381</v>
      </c>
      <c r="E179" s="84" t="s">
        <v>46</v>
      </c>
    </row>
    <row r="180" spans="1:5" ht="15" customHeight="1" thickBot="1">
      <c r="A180" s="105">
        <v>700</v>
      </c>
      <c r="B180" s="84" t="s">
        <v>268</v>
      </c>
      <c r="C180" s="88" t="s">
        <v>103</v>
      </c>
      <c r="D180" s="88">
        <v>30057427</v>
      </c>
      <c r="E180" s="84" t="s">
        <v>46</v>
      </c>
    </row>
    <row r="181" spans="1:5" ht="15" customHeight="1" thickBot="1">
      <c r="A181" s="98">
        <v>207</v>
      </c>
      <c r="B181" s="99" t="s">
        <v>269</v>
      </c>
      <c r="C181" s="103" t="s">
        <v>85</v>
      </c>
      <c r="D181" s="100">
        <v>11764117</v>
      </c>
      <c r="E181" s="101" t="s">
        <v>46</v>
      </c>
    </row>
    <row r="182" spans="1:5" ht="15" customHeight="1" thickBot="1">
      <c r="A182" s="98">
        <v>211</v>
      </c>
      <c r="B182" s="99" t="s">
        <v>270</v>
      </c>
      <c r="C182" s="103" t="s">
        <v>85</v>
      </c>
      <c r="D182" s="100">
        <v>30706502</v>
      </c>
      <c r="E182" s="101" t="s">
        <v>46</v>
      </c>
    </row>
    <row r="183" spans="1:5" ht="15" customHeight="1" thickBot="1">
      <c r="A183" s="98">
        <v>624</v>
      </c>
      <c r="B183" s="102" t="s">
        <v>271</v>
      </c>
      <c r="C183" s="103" t="s">
        <v>103</v>
      </c>
      <c r="D183" s="104">
        <v>15223699</v>
      </c>
      <c r="E183" s="101" t="s">
        <v>46</v>
      </c>
    </row>
    <row r="184" spans="1:5" ht="15" customHeight="1" thickBot="1">
      <c r="A184" s="105">
        <v>18</v>
      </c>
      <c r="B184" s="84" t="s">
        <v>272</v>
      </c>
      <c r="C184" s="88" t="s">
        <v>83</v>
      </c>
      <c r="D184" s="88">
        <v>30681071</v>
      </c>
      <c r="E184" s="90" t="s">
        <v>47</v>
      </c>
    </row>
    <row r="185" spans="1:5" ht="15" customHeight="1" thickBot="1">
      <c r="A185" s="87">
        <v>28</v>
      </c>
      <c r="B185" s="84" t="s">
        <v>273</v>
      </c>
      <c r="C185" s="88" t="s">
        <v>83</v>
      </c>
      <c r="D185" s="88">
        <v>31368537</v>
      </c>
      <c r="E185" s="84" t="s">
        <v>47</v>
      </c>
    </row>
    <row r="186" spans="1:5" ht="15" customHeight="1" thickBot="1">
      <c r="A186" s="105">
        <v>206</v>
      </c>
      <c r="B186" s="84" t="s">
        <v>274</v>
      </c>
      <c r="C186" s="88" t="s">
        <v>85</v>
      </c>
      <c r="D186" s="88">
        <v>308845749</v>
      </c>
      <c r="E186" s="90" t="s">
        <v>47</v>
      </c>
    </row>
    <row r="187" spans="1:5" ht="15" customHeight="1" thickBot="1">
      <c r="A187" s="105">
        <v>208</v>
      </c>
      <c r="B187" s="84" t="s">
        <v>275</v>
      </c>
      <c r="C187" s="88" t="s">
        <v>85</v>
      </c>
      <c r="D187" s="88">
        <v>30480580</v>
      </c>
      <c r="E187" s="90" t="s">
        <v>47</v>
      </c>
    </row>
    <row r="188" spans="1:5" ht="15" customHeight="1" thickBot="1">
      <c r="A188" s="105">
        <v>209</v>
      </c>
      <c r="B188" s="84" t="s">
        <v>276</v>
      </c>
      <c r="C188" s="88" t="s">
        <v>85</v>
      </c>
      <c r="D188" s="88">
        <v>15800311</v>
      </c>
      <c r="E188" s="90" t="s">
        <v>47</v>
      </c>
    </row>
    <row r="189" spans="1:5" ht="15" customHeight="1" thickBot="1">
      <c r="A189" s="105">
        <v>210</v>
      </c>
      <c r="B189" s="84" t="s">
        <v>277</v>
      </c>
      <c r="C189" s="88" t="s">
        <v>85</v>
      </c>
      <c r="D189" s="88">
        <v>303123664</v>
      </c>
      <c r="E189" s="90" t="s">
        <v>47</v>
      </c>
    </row>
    <row r="190" spans="1:5" ht="15" customHeight="1" thickBot="1">
      <c r="A190" s="105">
        <v>218</v>
      </c>
      <c r="B190" s="84" t="s">
        <v>278</v>
      </c>
      <c r="C190" s="88" t="s">
        <v>85</v>
      </c>
      <c r="D190" s="88">
        <v>30086819</v>
      </c>
      <c r="E190" s="84" t="s">
        <v>47</v>
      </c>
    </row>
    <row r="191" spans="1:5" ht="15" customHeight="1" thickBot="1">
      <c r="A191" s="87">
        <v>256</v>
      </c>
      <c r="B191" s="84" t="s">
        <v>279</v>
      </c>
      <c r="C191" s="88" t="s">
        <v>85</v>
      </c>
      <c r="D191" s="88">
        <v>14611056</v>
      </c>
      <c r="E191" s="84" t="s">
        <v>47</v>
      </c>
    </row>
    <row r="192" spans="1:5" ht="15" customHeight="1" thickBot="1">
      <c r="A192" s="87">
        <v>272</v>
      </c>
      <c r="B192" s="84" t="s">
        <v>280</v>
      </c>
      <c r="C192" s="88" t="s">
        <v>85</v>
      </c>
      <c r="D192" s="88">
        <v>15975008</v>
      </c>
      <c r="E192" s="84" t="s">
        <v>47</v>
      </c>
    </row>
    <row r="193" spans="1:5" ht="15" customHeight="1" thickBot="1">
      <c r="A193" s="105">
        <v>401</v>
      </c>
      <c r="B193" s="84" t="s">
        <v>281</v>
      </c>
      <c r="C193" s="88" t="s">
        <v>90</v>
      </c>
      <c r="D193" s="88">
        <v>30081917</v>
      </c>
      <c r="E193" s="84" t="s">
        <v>47</v>
      </c>
    </row>
    <row r="194" spans="1:5" ht="15" customHeight="1" thickBot="1">
      <c r="A194" s="87">
        <v>437</v>
      </c>
      <c r="B194" s="84" t="s">
        <v>282</v>
      </c>
      <c r="C194" s="88" t="s">
        <v>90</v>
      </c>
      <c r="D194" s="88">
        <v>30681109</v>
      </c>
      <c r="E194" s="84" t="s">
        <v>47</v>
      </c>
    </row>
    <row r="195" spans="1:5" ht="15" customHeight="1" thickBot="1">
      <c r="A195" s="105">
        <v>623</v>
      </c>
      <c r="B195" s="84" t="s">
        <v>283</v>
      </c>
      <c r="C195" s="88" t="s">
        <v>103</v>
      </c>
      <c r="D195" s="88">
        <v>15966728</v>
      </c>
      <c r="E195" s="90" t="s">
        <v>47</v>
      </c>
    </row>
    <row r="196" spans="1:5" ht="15" customHeight="1" thickBot="1">
      <c r="A196" s="87">
        <v>29</v>
      </c>
      <c r="B196" s="84" t="s">
        <v>284</v>
      </c>
      <c r="C196" s="88" t="s">
        <v>83</v>
      </c>
      <c r="D196" s="88">
        <v>30283635</v>
      </c>
      <c r="E196" s="84" t="s">
        <v>48</v>
      </c>
    </row>
    <row r="197" spans="1:5" ht="15" customHeight="1" thickBot="1">
      <c r="A197" s="87">
        <v>31</v>
      </c>
      <c r="B197" s="84" t="s">
        <v>285</v>
      </c>
      <c r="C197" s="88" t="s">
        <v>83</v>
      </c>
      <c r="D197" s="88">
        <v>30812062</v>
      </c>
      <c r="E197" s="84" t="s">
        <v>48</v>
      </c>
    </row>
    <row r="198" spans="1:5" ht="15" customHeight="1" thickBot="1">
      <c r="A198" s="87">
        <v>41</v>
      </c>
      <c r="B198" s="84" t="s">
        <v>286</v>
      </c>
      <c r="C198" s="88" t="s">
        <v>83</v>
      </c>
      <c r="D198" s="88">
        <v>14595481</v>
      </c>
      <c r="E198" s="84" t="s">
        <v>48</v>
      </c>
    </row>
    <row r="199" spans="1:5" ht="15" customHeight="1" thickBot="1">
      <c r="A199" s="87">
        <v>106</v>
      </c>
      <c r="B199" s="84" t="s">
        <v>287</v>
      </c>
      <c r="C199" s="88" t="s">
        <v>83</v>
      </c>
      <c r="D199" s="88">
        <v>30705694</v>
      </c>
      <c r="E199" s="84" t="s">
        <v>48</v>
      </c>
    </row>
    <row r="200" spans="1:5" ht="15" customHeight="1" thickBot="1">
      <c r="A200" s="87">
        <v>240</v>
      </c>
      <c r="B200" s="84" t="s">
        <v>288</v>
      </c>
      <c r="C200" s="88" t="s">
        <v>85</v>
      </c>
      <c r="D200" s="88">
        <v>31193602</v>
      </c>
      <c r="E200" s="84" t="s">
        <v>48</v>
      </c>
    </row>
    <row r="201" spans="1:5" ht="15" customHeight="1" thickBot="1">
      <c r="A201" s="87">
        <v>257</v>
      </c>
      <c r="B201" s="84" t="s">
        <v>289</v>
      </c>
      <c r="C201" s="88" t="s">
        <v>85</v>
      </c>
      <c r="D201" s="88">
        <v>30564526</v>
      </c>
      <c r="E201" s="84" t="s">
        <v>48</v>
      </c>
    </row>
    <row r="202" spans="1:5" ht="15" customHeight="1" thickBot="1">
      <c r="A202" s="87">
        <v>268</v>
      </c>
      <c r="B202" s="84" t="s">
        <v>290</v>
      </c>
      <c r="C202" s="88" t="s">
        <v>85</v>
      </c>
      <c r="D202" s="88">
        <v>30432122</v>
      </c>
      <c r="E202" s="84" t="s">
        <v>48</v>
      </c>
    </row>
    <row r="203" spans="1:5" ht="15" customHeight="1" thickBot="1">
      <c r="A203" s="87">
        <v>269</v>
      </c>
      <c r="B203" s="84" t="s">
        <v>291</v>
      </c>
      <c r="C203" s="88" t="s">
        <v>85</v>
      </c>
      <c r="D203" s="88">
        <v>310707218</v>
      </c>
      <c r="E203" s="84" t="s">
        <v>48</v>
      </c>
    </row>
    <row r="204" spans="1:5" ht="15" customHeight="1" thickBot="1">
      <c r="A204" s="87">
        <v>271</v>
      </c>
      <c r="B204" s="84" t="s">
        <v>292</v>
      </c>
      <c r="C204" s="88" t="s">
        <v>85</v>
      </c>
      <c r="D204" s="88">
        <v>30623386</v>
      </c>
      <c r="E204" s="84" t="s">
        <v>48</v>
      </c>
    </row>
    <row r="205" spans="1:5" ht="15" customHeight="1" thickBot="1">
      <c r="A205" s="87">
        <v>277</v>
      </c>
      <c r="B205" s="84" t="s">
        <v>293</v>
      </c>
      <c r="C205" s="88" t="s">
        <v>85</v>
      </c>
      <c r="D205" s="88">
        <v>30483891</v>
      </c>
      <c r="E205" s="84" t="s">
        <v>48</v>
      </c>
    </row>
    <row r="206" spans="1:5" ht="15" customHeight="1" thickBot="1">
      <c r="A206" s="87">
        <v>285</v>
      </c>
      <c r="B206" s="84" t="s">
        <v>294</v>
      </c>
      <c r="C206" s="88" t="s">
        <v>85</v>
      </c>
      <c r="D206" s="88">
        <v>31010540</v>
      </c>
      <c r="E206" s="84" t="s">
        <v>48</v>
      </c>
    </row>
    <row r="207" spans="1:5" ht="15" customHeight="1" thickBot="1">
      <c r="A207" s="87">
        <v>306</v>
      </c>
      <c r="B207" s="84" t="s">
        <v>295</v>
      </c>
      <c r="C207" s="88" t="s">
        <v>85</v>
      </c>
      <c r="D207" s="88">
        <v>310685095</v>
      </c>
      <c r="E207" s="84" t="s">
        <v>48</v>
      </c>
    </row>
    <row r="208" spans="1:5" ht="15" customHeight="1" thickBot="1">
      <c r="A208" s="87">
        <v>318</v>
      </c>
      <c r="B208" s="84" t="s">
        <v>296</v>
      </c>
      <c r="C208" s="88" t="s">
        <v>85</v>
      </c>
      <c r="D208" s="88">
        <v>30245019</v>
      </c>
      <c r="E208" s="84" t="s">
        <v>48</v>
      </c>
    </row>
    <row r="209" spans="1:5" ht="15" customHeight="1" thickBot="1">
      <c r="A209" s="87">
        <v>322</v>
      </c>
      <c r="B209" s="84" t="s">
        <v>297</v>
      </c>
      <c r="C209" s="88" t="s">
        <v>85</v>
      </c>
      <c r="D209" s="88">
        <v>30456599</v>
      </c>
      <c r="E209" s="84" t="s">
        <v>48</v>
      </c>
    </row>
    <row r="210" spans="1:5" ht="15" customHeight="1" thickBot="1">
      <c r="A210" s="87">
        <v>445</v>
      </c>
      <c r="B210" s="84" t="s">
        <v>298</v>
      </c>
      <c r="C210" s="88" t="s">
        <v>90</v>
      </c>
      <c r="D210" s="88">
        <v>30564526</v>
      </c>
      <c r="E210" s="84" t="s">
        <v>48</v>
      </c>
    </row>
    <row r="211" spans="1:5" ht="15" customHeight="1" thickBot="1">
      <c r="A211" s="87">
        <v>220</v>
      </c>
      <c r="B211" s="84" t="s">
        <v>299</v>
      </c>
      <c r="C211" s="88" t="s">
        <v>85</v>
      </c>
      <c r="D211" s="88">
        <v>30923384</v>
      </c>
      <c r="E211" s="84" t="s">
        <v>49</v>
      </c>
    </row>
    <row r="212" spans="1:5" ht="15" customHeight="1" thickBot="1">
      <c r="A212" s="87">
        <v>232</v>
      </c>
      <c r="B212" s="84" t="s">
        <v>300</v>
      </c>
      <c r="C212" s="88" t="s">
        <v>85</v>
      </c>
      <c r="D212" s="88">
        <v>30474225</v>
      </c>
      <c r="E212" s="84" t="s">
        <v>49</v>
      </c>
    </row>
    <row r="213" spans="1:5" ht="15" customHeight="1" thickBot="1">
      <c r="A213" s="87">
        <v>246</v>
      </c>
      <c r="B213" s="84" t="s">
        <v>301</v>
      </c>
      <c r="C213" s="88" t="s">
        <v>85</v>
      </c>
      <c r="D213" s="88">
        <v>308894467</v>
      </c>
      <c r="E213" s="84" t="s">
        <v>49</v>
      </c>
    </row>
    <row r="214" spans="1:5" ht="15" customHeight="1" thickBot="1">
      <c r="A214" s="87">
        <v>274</v>
      </c>
      <c r="B214" s="84" t="s">
        <v>302</v>
      </c>
      <c r="C214" s="88" t="s">
        <v>85</v>
      </c>
      <c r="D214" s="88">
        <v>145306828</v>
      </c>
      <c r="E214" s="84" t="s">
        <v>49</v>
      </c>
    </row>
    <row r="215" spans="1:5" ht="15" customHeight="1" thickBot="1">
      <c r="A215" s="87">
        <v>283</v>
      </c>
      <c r="B215" s="84" t="s">
        <v>303</v>
      </c>
      <c r="C215" s="88" t="s">
        <v>85</v>
      </c>
      <c r="D215" s="88">
        <v>31042892</v>
      </c>
      <c r="E215" s="84" t="s">
        <v>49</v>
      </c>
    </row>
    <row r="216" spans="1:5" ht="15" customHeight="1" thickBot="1">
      <c r="A216" s="87">
        <v>290</v>
      </c>
      <c r="B216" s="84" t="s">
        <v>304</v>
      </c>
      <c r="C216" s="88" t="s">
        <v>85</v>
      </c>
      <c r="D216" s="88">
        <v>31004763</v>
      </c>
      <c r="E216" s="84" t="s">
        <v>49</v>
      </c>
    </row>
    <row r="217" spans="1:5" ht="15" customHeight="1" thickBot="1">
      <c r="A217" s="87">
        <v>315</v>
      </c>
      <c r="B217" s="84" t="s">
        <v>305</v>
      </c>
      <c r="C217" s="88" t="s">
        <v>85</v>
      </c>
      <c r="D217" s="88">
        <v>10627818</v>
      </c>
      <c r="E217" s="84" t="s">
        <v>49</v>
      </c>
    </row>
    <row r="218" spans="1:5" ht="15" customHeight="1" thickBot="1">
      <c r="A218" s="87">
        <v>317</v>
      </c>
      <c r="B218" s="84" t="s">
        <v>306</v>
      </c>
      <c r="C218" s="88" t="s">
        <v>85</v>
      </c>
      <c r="D218" s="88">
        <v>307167160</v>
      </c>
      <c r="E218" s="84" t="s">
        <v>49</v>
      </c>
    </row>
    <row r="219" spans="1:5" ht="15" customHeight="1" thickBot="1">
      <c r="A219" s="87">
        <v>446</v>
      </c>
      <c r="B219" s="84" t="s">
        <v>307</v>
      </c>
      <c r="C219" s="88" t="s">
        <v>90</v>
      </c>
      <c r="D219" s="88">
        <v>10217929</v>
      </c>
      <c r="E219" s="84" t="s">
        <v>49</v>
      </c>
    </row>
    <row r="220" spans="1:5" ht="15" customHeight="1" thickBot="1">
      <c r="A220" s="87">
        <v>459</v>
      </c>
      <c r="B220" s="84" t="s">
        <v>308</v>
      </c>
      <c r="C220" s="88" t="s">
        <v>90</v>
      </c>
      <c r="D220" s="88">
        <v>30082781</v>
      </c>
      <c r="E220" s="84" t="s">
        <v>49</v>
      </c>
    </row>
    <row r="221" spans="1:5" ht="15" customHeight="1" thickBot="1">
      <c r="A221" s="87">
        <v>689</v>
      </c>
      <c r="B221" s="84" t="s">
        <v>309</v>
      </c>
      <c r="C221" s="88" t="s">
        <v>310</v>
      </c>
      <c r="D221" s="88">
        <v>30674716</v>
      </c>
      <c r="E221" s="90" t="s">
        <v>49</v>
      </c>
    </row>
    <row r="222" spans="1:5" ht="15" customHeight="1" thickBot="1">
      <c r="A222" s="87">
        <v>14</v>
      </c>
      <c r="B222" s="84" t="s">
        <v>311</v>
      </c>
      <c r="C222" s="94" t="s">
        <v>83</v>
      </c>
      <c r="D222" s="88">
        <v>30763504</v>
      </c>
      <c r="E222" s="84" t="s">
        <v>50</v>
      </c>
    </row>
    <row r="223" spans="1:5" ht="15" customHeight="1" thickBot="1">
      <c r="A223" s="87">
        <v>22</v>
      </c>
      <c r="B223" s="84" t="s">
        <v>312</v>
      </c>
      <c r="C223" s="88" t="s">
        <v>83</v>
      </c>
      <c r="D223" s="88">
        <v>15576031</v>
      </c>
      <c r="E223" s="84" t="s">
        <v>50</v>
      </c>
    </row>
    <row r="224" spans="1:5" ht="15" customHeight="1" thickBot="1">
      <c r="A224" s="87">
        <v>26</v>
      </c>
      <c r="B224" s="84" t="s">
        <v>92</v>
      </c>
      <c r="C224" s="88" t="s">
        <v>83</v>
      </c>
      <c r="D224" s="88">
        <v>30983218</v>
      </c>
      <c r="E224" s="84" t="s">
        <v>50</v>
      </c>
    </row>
    <row r="225" spans="1:5" ht="15" customHeight="1" thickBot="1">
      <c r="A225" s="87">
        <v>39</v>
      </c>
      <c r="B225" s="84" t="s">
        <v>313</v>
      </c>
      <c r="C225" s="88" t="s">
        <v>83</v>
      </c>
      <c r="D225" s="88">
        <v>30800311</v>
      </c>
      <c r="E225" s="84" t="s">
        <v>50</v>
      </c>
    </row>
    <row r="226" spans="1:5" ht="15" customHeight="1" thickBot="1">
      <c r="A226" s="87">
        <v>116</v>
      </c>
      <c r="B226" s="84" t="s">
        <v>314</v>
      </c>
      <c r="C226" s="88" t="s">
        <v>83</v>
      </c>
      <c r="D226" s="88">
        <v>30332319</v>
      </c>
      <c r="E226" s="84" t="s">
        <v>50</v>
      </c>
    </row>
    <row r="227" spans="1:5" ht="15" customHeight="1" thickBot="1">
      <c r="A227" s="87">
        <v>471</v>
      </c>
      <c r="B227" s="84" t="s">
        <v>315</v>
      </c>
      <c r="C227" s="88" t="s">
        <v>90</v>
      </c>
      <c r="D227" s="88">
        <v>30150737</v>
      </c>
      <c r="E227" s="84" t="s">
        <v>50</v>
      </c>
    </row>
    <row r="228" spans="1:5" ht="15" customHeight="1" thickBot="1">
      <c r="A228" s="87">
        <v>637</v>
      </c>
      <c r="B228" s="84" t="s">
        <v>316</v>
      </c>
      <c r="C228" s="88" t="s">
        <v>103</v>
      </c>
      <c r="D228" s="88">
        <v>15280189</v>
      </c>
      <c r="E228" s="90" t="s">
        <v>50</v>
      </c>
    </row>
    <row r="229" spans="1:5" ht="15" customHeight="1" thickBot="1">
      <c r="A229" s="87">
        <v>676</v>
      </c>
      <c r="B229" s="84" t="s">
        <v>317</v>
      </c>
      <c r="C229" s="88" t="s">
        <v>103</v>
      </c>
      <c r="D229" s="88">
        <v>15279329</v>
      </c>
      <c r="E229" s="90" t="s">
        <v>50</v>
      </c>
    </row>
    <row r="230" spans="1:5" ht="15" customHeight="1" thickBot="1">
      <c r="A230" s="87">
        <v>825</v>
      </c>
      <c r="B230" s="84" t="s">
        <v>318</v>
      </c>
      <c r="C230" s="88" t="s">
        <v>255</v>
      </c>
      <c r="D230" s="88">
        <v>15280186</v>
      </c>
      <c r="E230" s="84" t="s">
        <v>50</v>
      </c>
    </row>
    <row r="231" spans="1:5" ht="15" customHeight="1" thickBot="1">
      <c r="A231" s="87">
        <v>429</v>
      </c>
      <c r="B231" s="84" t="s">
        <v>319</v>
      </c>
      <c r="C231" s="88" t="s">
        <v>90</v>
      </c>
      <c r="D231" s="88">
        <v>15487781</v>
      </c>
      <c r="E231" s="84" t="s">
        <v>66</v>
      </c>
    </row>
    <row r="232" spans="1:5" ht="15" customHeight="1" thickBot="1">
      <c r="A232" s="87">
        <v>440</v>
      </c>
      <c r="B232" s="84" t="s">
        <v>320</v>
      </c>
      <c r="C232" s="88" t="s">
        <v>90</v>
      </c>
      <c r="D232" s="88">
        <v>15759681</v>
      </c>
      <c r="E232" s="84" t="s">
        <v>66</v>
      </c>
    </row>
    <row r="233" spans="1:5" ht="15" customHeight="1" thickBot="1">
      <c r="A233" s="87">
        <v>449</v>
      </c>
      <c r="B233" s="84" t="s">
        <v>321</v>
      </c>
      <c r="C233" s="88" t="s">
        <v>90</v>
      </c>
      <c r="D233" s="88">
        <v>30319925</v>
      </c>
      <c r="E233" s="84" t="s">
        <v>66</v>
      </c>
    </row>
    <row r="234" spans="1:5" ht="15" customHeight="1" thickBot="1">
      <c r="A234" s="87">
        <v>469</v>
      </c>
      <c r="B234" s="84" t="s">
        <v>322</v>
      </c>
      <c r="C234" s="88" t="s">
        <v>90</v>
      </c>
      <c r="D234" s="88" t="s">
        <v>323</v>
      </c>
      <c r="E234" s="84" t="s">
        <v>66</v>
      </c>
    </row>
    <row r="235" spans="1:5" ht="15" customHeight="1" thickBot="1">
      <c r="A235" s="87">
        <v>481</v>
      </c>
      <c r="B235" s="84" t="s">
        <v>324</v>
      </c>
      <c r="C235" s="88" t="s">
        <v>90</v>
      </c>
      <c r="D235" s="88">
        <v>30324113</v>
      </c>
      <c r="E235" s="84" t="s">
        <v>66</v>
      </c>
    </row>
    <row r="236" spans="1:5" ht="15" customHeight="1" thickBot="1">
      <c r="A236" s="87">
        <v>636</v>
      </c>
      <c r="B236" s="84" t="s">
        <v>325</v>
      </c>
      <c r="C236" s="88" t="s">
        <v>103</v>
      </c>
      <c r="D236" s="88" t="s">
        <v>326</v>
      </c>
      <c r="E236" s="90" t="s">
        <v>66</v>
      </c>
    </row>
    <row r="237" spans="1:5" ht="15" customHeight="1" thickBot="1">
      <c r="A237" s="87">
        <v>658</v>
      </c>
      <c r="B237" s="84" t="s">
        <v>327</v>
      </c>
      <c r="C237" s="88" t="s">
        <v>103</v>
      </c>
      <c r="D237" s="88" t="s">
        <v>328</v>
      </c>
      <c r="E237" s="90" t="s">
        <v>66</v>
      </c>
    </row>
    <row r="238" spans="1:5" ht="15" customHeight="1" thickBot="1">
      <c r="A238" s="87">
        <v>665</v>
      </c>
      <c r="B238" s="84" t="s">
        <v>329</v>
      </c>
      <c r="C238" s="88" t="s">
        <v>103</v>
      </c>
      <c r="D238" s="88">
        <v>15639737</v>
      </c>
      <c r="E238" s="90" t="s">
        <v>66</v>
      </c>
    </row>
    <row r="239" spans="1:5" ht="15" customHeight="1" thickBot="1">
      <c r="A239" s="87">
        <v>672</v>
      </c>
      <c r="B239" s="84" t="s">
        <v>330</v>
      </c>
      <c r="C239" s="88" t="s">
        <v>103</v>
      </c>
      <c r="D239" s="88" t="s">
        <v>331</v>
      </c>
      <c r="E239" s="90" t="s">
        <v>66</v>
      </c>
    </row>
    <row r="240" spans="1:5" ht="15" customHeight="1" thickBot="1">
      <c r="A240" s="87">
        <v>683</v>
      </c>
      <c r="B240" s="84" t="s">
        <v>332</v>
      </c>
      <c r="C240" s="88" t="s">
        <v>103</v>
      </c>
      <c r="D240" s="88">
        <v>15810730</v>
      </c>
      <c r="E240" s="90" t="s">
        <v>66</v>
      </c>
    </row>
    <row r="241" spans="1:5" ht="15" customHeight="1" thickBot="1">
      <c r="A241" s="87">
        <v>685</v>
      </c>
      <c r="B241" s="84" t="s">
        <v>333</v>
      </c>
      <c r="C241" s="88" t="s">
        <v>103</v>
      </c>
      <c r="D241" s="88" t="s">
        <v>334</v>
      </c>
      <c r="E241" s="90" t="s">
        <v>66</v>
      </c>
    </row>
    <row r="242" spans="1:5" ht="15" customHeight="1" thickBot="1">
      <c r="A242" s="87">
        <v>688</v>
      </c>
      <c r="B242" s="84" t="s">
        <v>335</v>
      </c>
      <c r="C242" s="88" t="s">
        <v>103</v>
      </c>
      <c r="D242" s="88">
        <v>15576059</v>
      </c>
      <c r="E242" s="90" t="s">
        <v>66</v>
      </c>
    </row>
    <row r="243" spans="1:5" ht="15" customHeight="1" thickBot="1">
      <c r="A243" s="87">
        <v>234</v>
      </c>
      <c r="B243" s="84" t="s">
        <v>336</v>
      </c>
      <c r="C243" s="88" t="s">
        <v>85</v>
      </c>
      <c r="D243" s="88" t="s">
        <v>337</v>
      </c>
      <c r="E243" s="84" t="s">
        <v>51</v>
      </c>
    </row>
    <row r="244" spans="1:5" ht="15" customHeight="1" thickBot="1">
      <c r="A244" s="87">
        <v>252</v>
      </c>
      <c r="B244" s="84" t="s">
        <v>338</v>
      </c>
      <c r="C244" s="88" t="s">
        <v>85</v>
      </c>
      <c r="D244" s="88" t="s">
        <v>339</v>
      </c>
      <c r="E244" s="84" t="s">
        <v>51</v>
      </c>
    </row>
    <row r="245" spans="1:5" ht="15" customHeight="1" thickBot="1">
      <c r="A245" s="87">
        <v>260</v>
      </c>
      <c r="B245" s="84" t="s">
        <v>340</v>
      </c>
      <c r="C245" s="88" t="s">
        <v>85</v>
      </c>
      <c r="D245" s="88" t="s">
        <v>341</v>
      </c>
      <c r="E245" s="84" t="s">
        <v>51</v>
      </c>
    </row>
    <row r="246" spans="1:5" ht="15" customHeight="1" thickBot="1">
      <c r="A246" s="87">
        <v>425</v>
      </c>
      <c r="B246" s="84" t="s">
        <v>342</v>
      </c>
      <c r="C246" s="88" t="s">
        <v>90</v>
      </c>
      <c r="D246" s="88" t="s">
        <v>343</v>
      </c>
      <c r="E246" s="84" t="s">
        <v>51</v>
      </c>
    </row>
    <row r="247" spans="1:5" ht="15" customHeight="1" thickBot="1">
      <c r="A247" s="87">
        <v>426</v>
      </c>
      <c r="B247" s="84" t="s">
        <v>344</v>
      </c>
      <c r="C247" s="88" t="s">
        <v>90</v>
      </c>
      <c r="D247" s="88" t="s">
        <v>345</v>
      </c>
      <c r="E247" s="84" t="s">
        <v>51</v>
      </c>
    </row>
    <row r="248" spans="1:5" ht="15" customHeight="1" thickBot="1">
      <c r="A248" s="87">
        <v>428</v>
      </c>
      <c r="B248" s="84" t="s">
        <v>346</v>
      </c>
      <c r="C248" s="88" t="s">
        <v>90</v>
      </c>
      <c r="D248" s="88" t="s">
        <v>347</v>
      </c>
      <c r="E248" s="84" t="s">
        <v>51</v>
      </c>
    </row>
    <row r="249" spans="1:5" ht="15" customHeight="1" thickBot="1">
      <c r="A249" s="87">
        <v>431</v>
      </c>
      <c r="B249" s="84" t="s">
        <v>348</v>
      </c>
      <c r="C249" s="88" t="s">
        <v>90</v>
      </c>
      <c r="D249" s="88" t="s">
        <v>349</v>
      </c>
      <c r="E249" s="84" t="s">
        <v>51</v>
      </c>
    </row>
    <row r="250" spans="1:5" ht="15" customHeight="1" thickBot="1">
      <c r="A250" s="87">
        <v>443</v>
      </c>
      <c r="B250" s="84" t="s">
        <v>350</v>
      </c>
      <c r="C250" s="88" t="s">
        <v>90</v>
      </c>
      <c r="D250" s="88" t="s">
        <v>351</v>
      </c>
      <c r="E250" s="84" t="s">
        <v>51</v>
      </c>
    </row>
    <row r="251" spans="1:5" ht="15" customHeight="1" thickBot="1">
      <c r="A251" s="87">
        <v>444</v>
      </c>
      <c r="B251" s="84" t="s">
        <v>352</v>
      </c>
      <c r="C251" s="88" t="s">
        <v>90</v>
      </c>
      <c r="D251" s="88" t="s">
        <v>353</v>
      </c>
      <c r="E251" s="84" t="s">
        <v>51</v>
      </c>
    </row>
    <row r="252" spans="1:5" ht="15" customHeight="1" thickBot="1">
      <c r="A252" s="87">
        <v>485</v>
      </c>
      <c r="B252" s="84" t="s">
        <v>354</v>
      </c>
      <c r="C252" s="88" t="s">
        <v>90</v>
      </c>
      <c r="D252" s="88" t="s">
        <v>355</v>
      </c>
      <c r="E252" s="84" t="s">
        <v>51</v>
      </c>
    </row>
    <row r="253" spans="1:5" ht="15" customHeight="1" thickBot="1">
      <c r="A253" s="87">
        <v>652</v>
      </c>
      <c r="B253" s="84" t="s">
        <v>356</v>
      </c>
      <c r="C253" s="88" t="s">
        <v>103</v>
      </c>
      <c r="D253" s="88" t="s">
        <v>357</v>
      </c>
      <c r="E253" s="90" t="s">
        <v>51</v>
      </c>
    </row>
    <row r="254" spans="1:5" ht="15" customHeight="1" thickBot="1">
      <c r="A254" s="87">
        <v>662</v>
      </c>
      <c r="B254" s="84" t="s">
        <v>358</v>
      </c>
      <c r="C254" s="88" t="s">
        <v>103</v>
      </c>
      <c r="D254" s="88" t="s">
        <v>359</v>
      </c>
      <c r="E254" s="90" t="s">
        <v>51</v>
      </c>
    </row>
    <row r="255" spans="1:5" ht="15" customHeight="1" thickBot="1">
      <c r="A255" s="87">
        <v>686</v>
      </c>
      <c r="B255" s="84" t="s">
        <v>324</v>
      </c>
      <c r="C255" s="88" t="s">
        <v>103</v>
      </c>
      <c r="D255" s="88">
        <v>15719243</v>
      </c>
      <c r="E255" s="90" t="s">
        <v>51</v>
      </c>
    </row>
    <row r="256" spans="1:5" ht="15" customHeight="1" thickBot="1">
      <c r="A256" s="87">
        <v>831</v>
      </c>
      <c r="B256" s="84" t="s">
        <v>360</v>
      </c>
      <c r="C256" s="88" t="s">
        <v>255</v>
      </c>
      <c r="D256" s="88">
        <v>15223680</v>
      </c>
      <c r="E256" s="84" t="s">
        <v>51</v>
      </c>
    </row>
    <row r="257" spans="1:5" ht="15" customHeight="1" thickBot="1">
      <c r="A257" s="87">
        <v>631</v>
      </c>
      <c r="B257" s="84" t="s">
        <v>361</v>
      </c>
      <c r="C257" s="88" t="s">
        <v>103</v>
      </c>
      <c r="D257" s="88" t="s">
        <v>362</v>
      </c>
      <c r="E257" s="90" t="s">
        <v>67</v>
      </c>
    </row>
    <row r="258" spans="1:5" ht="15" customHeight="1" thickBot="1">
      <c r="A258" s="87">
        <v>643</v>
      </c>
      <c r="B258" s="84" t="s">
        <v>363</v>
      </c>
      <c r="C258" s="88" t="s">
        <v>103</v>
      </c>
      <c r="D258" s="88" t="s">
        <v>364</v>
      </c>
      <c r="E258" s="90" t="s">
        <v>67</v>
      </c>
    </row>
    <row r="259" spans="1:5" ht="15" customHeight="1" thickBot="1">
      <c r="A259" s="87">
        <v>814</v>
      </c>
      <c r="B259" s="84" t="s">
        <v>365</v>
      </c>
      <c r="C259" s="88" t="s">
        <v>255</v>
      </c>
      <c r="D259" s="88" t="s">
        <v>366</v>
      </c>
      <c r="E259" s="84" t="s">
        <v>67</v>
      </c>
    </row>
    <row r="260" spans="1:5" ht="15" customHeight="1" thickBot="1">
      <c r="A260" s="87">
        <v>815</v>
      </c>
      <c r="B260" s="84" t="s">
        <v>367</v>
      </c>
      <c r="C260" s="88" t="s">
        <v>255</v>
      </c>
      <c r="D260" s="88" t="s">
        <v>368</v>
      </c>
      <c r="E260" s="84" t="s">
        <v>67</v>
      </c>
    </row>
    <row r="261" spans="1:5" ht="15" customHeight="1" thickBot="1">
      <c r="A261" s="87">
        <v>819</v>
      </c>
      <c r="B261" s="84" t="s">
        <v>369</v>
      </c>
      <c r="C261" s="88" t="s">
        <v>255</v>
      </c>
      <c r="D261" s="88" t="s">
        <v>370</v>
      </c>
      <c r="E261" s="84" t="s">
        <v>67</v>
      </c>
    </row>
    <row r="262" spans="1:5" ht="15" customHeight="1" thickBot="1">
      <c r="A262" s="87">
        <v>828</v>
      </c>
      <c r="B262" s="84" t="s">
        <v>371</v>
      </c>
      <c r="C262" s="88" t="s">
        <v>255</v>
      </c>
      <c r="D262" s="88" t="s">
        <v>372</v>
      </c>
      <c r="E262" s="84" t="s">
        <v>67</v>
      </c>
    </row>
    <row r="263" spans="1:5" ht="15" customHeight="1" thickBot="1">
      <c r="A263" s="87">
        <v>424</v>
      </c>
      <c r="B263" s="84" t="s">
        <v>373</v>
      </c>
      <c r="C263" s="88" t="s">
        <v>90</v>
      </c>
      <c r="D263" s="88" t="s">
        <v>374</v>
      </c>
      <c r="E263" s="84" t="s">
        <v>52</v>
      </c>
    </row>
    <row r="264" spans="1:5" ht="15" customHeight="1" thickBot="1">
      <c r="A264" s="87">
        <v>436</v>
      </c>
      <c r="B264" s="84" t="s">
        <v>375</v>
      </c>
      <c r="C264" s="88" t="s">
        <v>90</v>
      </c>
      <c r="D264" s="88">
        <v>15363874</v>
      </c>
      <c r="E264" s="84" t="s">
        <v>52</v>
      </c>
    </row>
    <row r="265" spans="1:5" ht="15" customHeight="1" thickBot="1">
      <c r="A265" s="87">
        <v>438</v>
      </c>
      <c r="B265" s="84" t="s">
        <v>376</v>
      </c>
      <c r="C265" s="88" t="s">
        <v>90</v>
      </c>
      <c r="D265" s="88">
        <v>15365331</v>
      </c>
      <c r="E265" s="84" t="s">
        <v>52</v>
      </c>
    </row>
    <row r="266" spans="1:5" ht="15" customHeight="1" thickBot="1">
      <c r="A266" s="87">
        <v>473</v>
      </c>
      <c r="B266" s="84" t="s">
        <v>377</v>
      </c>
      <c r="C266" s="88" t="s">
        <v>90</v>
      </c>
      <c r="D266" s="88">
        <v>15345623</v>
      </c>
      <c r="E266" s="84" t="s">
        <v>52</v>
      </c>
    </row>
    <row r="267" spans="1:5" ht="15" customHeight="1" thickBot="1">
      <c r="A267" s="87">
        <v>646</v>
      </c>
      <c r="B267" s="84" t="s">
        <v>378</v>
      </c>
      <c r="C267" s="88" t="s">
        <v>103</v>
      </c>
      <c r="D267" s="88" t="s">
        <v>379</v>
      </c>
      <c r="E267" s="90" t="s">
        <v>52</v>
      </c>
    </row>
    <row r="268" spans="1:5" ht="15" customHeight="1" thickBot="1">
      <c r="A268" s="87">
        <v>681</v>
      </c>
      <c r="B268" s="84" t="s">
        <v>271</v>
      </c>
      <c r="C268" s="88" t="s">
        <v>103</v>
      </c>
      <c r="D268" s="88" t="s">
        <v>380</v>
      </c>
      <c r="E268" s="90" t="s">
        <v>52</v>
      </c>
    </row>
    <row r="269" spans="1:5" ht="15" customHeight="1" thickBot="1">
      <c r="A269" s="87">
        <v>441</v>
      </c>
      <c r="B269" s="93" t="s">
        <v>381</v>
      </c>
      <c r="C269" s="106" t="s">
        <v>90</v>
      </c>
      <c r="D269" s="88">
        <v>15468828</v>
      </c>
      <c r="E269" s="84" t="s">
        <v>68</v>
      </c>
    </row>
    <row r="270" spans="1:5" ht="15" customHeight="1" thickBot="1">
      <c r="A270" s="87">
        <v>478</v>
      </c>
      <c r="B270" s="84" t="s">
        <v>382</v>
      </c>
      <c r="C270" s="88" t="s">
        <v>90</v>
      </c>
      <c r="D270" s="88" t="s">
        <v>383</v>
      </c>
      <c r="E270" s="84" t="s">
        <v>68</v>
      </c>
    </row>
    <row r="271" spans="1:5" ht="15" customHeight="1" thickBot="1">
      <c r="A271" s="87">
        <v>647</v>
      </c>
      <c r="B271" s="84" t="s">
        <v>384</v>
      </c>
      <c r="C271" s="88" t="s">
        <v>103</v>
      </c>
      <c r="D271" s="88" t="s">
        <v>385</v>
      </c>
      <c r="E271" s="90" t="s">
        <v>68</v>
      </c>
    </row>
    <row r="272" spans="1:5" ht="15" customHeight="1" thickBot="1">
      <c r="A272" s="87">
        <v>677</v>
      </c>
      <c r="B272" s="84" t="s">
        <v>386</v>
      </c>
      <c r="C272" s="88" t="s">
        <v>103</v>
      </c>
      <c r="D272" s="88" t="s">
        <v>387</v>
      </c>
      <c r="E272" s="90" t="s">
        <v>68</v>
      </c>
    </row>
    <row r="273" spans="1:5" ht="15" customHeight="1" thickBot="1">
      <c r="A273" s="87">
        <v>704</v>
      </c>
      <c r="B273" s="84" t="s">
        <v>388</v>
      </c>
      <c r="C273" s="88" t="s">
        <v>103</v>
      </c>
      <c r="D273" s="88" t="s">
        <v>389</v>
      </c>
      <c r="E273" s="84" t="s">
        <v>68</v>
      </c>
    </row>
    <row r="274" spans="1:5" ht="15" customHeight="1" thickBot="1">
      <c r="A274" s="107">
        <v>812</v>
      </c>
      <c r="B274" s="84" t="s">
        <v>390</v>
      </c>
      <c r="C274" s="94" t="s">
        <v>391</v>
      </c>
      <c r="D274" s="88">
        <v>15213538</v>
      </c>
      <c r="E274" s="84" t="s">
        <v>68</v>
      </c>
    </row>
    <row r="275" spans="1:5" ht="15" customHeight="1" thickBot="1">
      <c r="A275" s="87">
        <v>304</v>
      </c>
      <c r="B275" s="84" t="s">
        <v>392</v>
      </c>
      <c r="C275" s="106" t="s">
        <v>85</v>
      </c>
      <c r="D275" s="88">
        <v>30438406</v>
      </c>
      <c r="E275" s="84" t="s">
        <v>53</v>
      </c>
    </row>
    <row r="276" spans="1:5" ht="15" customHeight="1" thickBot="1">
      <c r="A276" s="87">
        <v>648</v>
      </c>
      <c r="B276" s="108" t="s">
        <v>393</v>
      </c>
      <c r="C276" s="94" t="s">
        <v>103</v>
      </c>
      <c r="D276" s="88">
        <v>149566395</v>
      </c>
      <c r="E276" s="90" t="s">
        <v>53</v>
      </c>
    </row>
    <row r="277" spans="1:5" ht="15" customHeight="1" thickBot="1">
      <c r="A277" s="87">
        <v>649</v>
      </c>
      <c r="B277" s="108" t="s">
        <v>394</v>
      </c>
      <c r="C277" s="94" t="s">
        <v>103</v>
      </c>
      <c r="D277" s="88">
        <v>148102255</v>
      </c>
      <c r="E277" s="90" t="s">
        <v>53</v>
      </c>
    </row>
    <row r="278" spans="1:5" ht="15" customHeight="1" thickBot="1">
      <c r="A278" s="87">
        <v>663</v>
      </c>
      <c r="B278" s="108" t="s">
        <v>395</v>
      </c>
      <c r="C278" s="94" t="s">
        <v>103</v>
      </c>
      <c r="D278" s="88">
        <v>15190245</v>
      </c>
      <c r="E278" s="90" t="s">
        <v>53</v>
      </c>
    </row>
    <row r="279" spans="1:5" ht="15" customHeight="1" thickBot="1">
      <c r="A279" s="87">
        <v>664</v>
      </c>
      <c r="B279" s="84" t="s">
        <v>396</v>
      </c>
      <c r="C279" s="94" t="s">
        <v>103</v>
      </c>
      <c r="D279" s="88">
        <v>15972794</v>
      </c>
      <c r="E279" s="90" t="s">
        <v>53</v>
      </c>
    </row>
    <row r="280" spans="1:5" ht="15" customHeight="1" thickBot="1">
      <c r="A280" s="87">
        <v>687</v>
      </c>
      <c r="B280" s="84" t="s">
        <v>397</v>
      </c>
      <c r="C280" s="88" t="s">
        <v>103</v>
      </c>
      <c r="D280" s="88">
        <v>15988435</v>
      </c>
      <c r="E280" s="90" t="s">
        <v>53</v>
      </c>
    </row>
    <row r="281" spans="1:5" ht="15" customHeight="1" thickBot="1">
      <c r="A281" s="87">
        <v>818</v>
      </c>
      <c r="B281" s="84" t="s">
        <v>398</v>
      </c>
      <c r="C281" s="88" t="s">
        <v>255</v>
      </c>
      <c r="D281" s="88">
        <v>14960524</v>
      </c>
      <c r="E281" s="84" t="s">
        <v>53</v>
      </c>
    </row>
    <row r="282" spans="1:5" ht="15" customHeight="1" thickBot="1">
      <c r="A282" s="87">
        <v>820</v>
      </c>
      <c r="B282" s="84" t="s">
        <v>399</v>
      </c>
      <c r="C282" s="88" t="s">
        <v>255</v>
      </c>
      <c r="D282" s="88">
        <v>138392781</v>
      </c>
      <c r="E282" s="84" t="s">
        <v>53</v>
      </c>
    </row>
    <row r="283" spans="1:5" ht="15" customHeight="1" thickBot="1">
      <c r="A283" s="87">
        <v>822</v>
      </c>
      <c r="B283" s="84" t="s">
        <v>400</v>
      </c>
      <c r="C283" s="88" t="s">
        <v>255</v>
      </c>
      <c r="D283" s="88">
        <v>14975337</v>
      </c>
      <c r="E283" s="84" t="s">
        <v>53</v>
      </c>
    </row>
    <row r="284" spans="1:5" ht="15" customHeight="1" thickBot="1">
      <c r="A284" s="87">
        <v>824</v>
      </c>
      <c r="B284" s="84" t="s">
        <v>401</v>
      </c>
      <c r="C284" s="88" t="s">
        <v>255</v>
      </c>
      <c r="D284" s="88">
        <v>15407873</v>
      </c>
      <c r="E284" s="84" t="s">
        <v>53</v>
      </c>
    </row>
    <row r="285" spans="1:5" ht="15" customHeight="1" thickBot="1">
      <c r="A285" s="105">
        <v>625</v>
      </c>
      <c r="B285" s="84" t="s">
        <v>402</v>
      </c>
      <c r="C285" s="88" t="s">
        <v>103</v>
      </c>
      <c r="D285" s="88">
        <v>15956264</v>
      </c>
      <c r="E285" s="90" t="s">
        <v>69</v>
      </c>
    </row>
    <row r="286" spans="1:5" ht="15" customHeight="1" thickBot="1">
      <c r="A286" s="105">
        <v>626</v>
      </c>
      <c r="B286" s="84" t="s">
        <v>403</v>
      </c>
      <c r="C286" s="88" t="s">
        <v>103</v>
      </c>
      <c r="D286" s="88">
        <v>157974464</v>
      </c>
      <c r="E286" s="90" t="s">
        <v>69</v>
      </c>
    </row>
    <row r="287" spans="1:5" ht="15" customHeight="1" thickBot="1">
      <c r="A287" s="105">
        <v>627</v>
      </c>
      <c r="B287" s="84" t="s">
        <v>404</v>
      </c>
      <c r="C287" s="88" t="s">
        <v>103</v>
      </c>
      <c r="D287" s="88">
        <v>159267226</v>
      </c>
      <c r="E287" s="90" t="s">
        <v>69</v>
      </c>
    </row>
    <row r="288" spans="1:5" ht="15" customHeight="1" thickBot="1">
      <c r="A288" s="105">
        <v>628</v>
      </c>
      <c r="B288" s="84" t="s">
        <v>405</v>
      </c>
      <c r="C288" s="88" t="s">
        <v>103</v>
      </c>
      <c r="D288" s="88">
        <v>159756820</v>
      </c>
      <c r="E288" s="90" t="s">
        <v>69</v>
      </c>
    </row>
    <row r="289" spans="1:5" ht="15" customHeight="1" thickBot="1">
      <c r="A289" s="105">
        <v>629</v>
      </c>
      <c r="B289" s="84" t="s">
        <v>406</v>
      </c>
      <c r="C289" s="88" t="s">
        <v>103</v>
      </c>
      <c r="D289" s="88">
        <v>15476580</v>
      </c>
      <c r="E289" s="90" t="s">
        <v>69</v>
      </c>
    </row>
    <row r="290" spans="1:5" ht="15" customHeight="1" thickBot="1">
      <c r="A290" s="87">
        <v>639</v>
      </c>
      <c r="B290" s="84" t="s">
        <v>407</v>
      </c>
      <c r="C290" s="88" t="s">
        <v>103</v>
      </c>
      <c r="D290" s="88">
        <v>15576607</v>
      </c>
      <c r="E290" s="90" t="s">
        <v>69</v>
      </c>
    </row>
    <row r="291" spans="1:5" ht="15" customHeight="1" thickBot="1">
      <c r="A291" s="87">
        <v>679</v>
      </c>
      <c r="B291" s="84" t="s">
        <v>408</v>
      </c>
      <c r="C291" s="88" t="s">
        <v>103</v>
      </c>
      <c r="D291" s="88">
        <v>30024001</v>
      </c>
      <c r="E291" s="90" t="s">
        <v>69</v>
      </c>
    </row>
    <row r="292" spans="1:5" ht="15" customHeight="1" thickBot="1">
      <c r="A292" s="105">
        <v>801</v>
      </c>
      <c r="B292" s="84" t="s">
        <v>409</v>
      </c>
      <c r="C292" s="88" t="s">
        <v>255</v>
      </c>
      <c r="D292" s="88">
        <v>15383841</v>
      </c>
      <c r="E292" s="90" t="s">
        <v>69</v>
      </c>
    </row>
    <row r="293" spans="1:5" ht="15" customHeight="1" thickBot="1">
      <c r="A293" s="105">
        <v>811</v>
      </c>
      <c r="B293" s="84" t="s">
        <v>410</v>
      </c>
      <c r="C293" s="88" t="s">
        <v>255</v>
      </c>
      <c r="D293" s="88">
        <v>150590270</v>
      </c>
      <c r="E293" s="84" t="s">
        <v>69</v>
      </c>
    </row>
    <row r="294" spans="1:5" ht="15" customHeight="1" thickBot="1">
      <c r="A294" s="98">
        <v>802</v>
      </c>
      <c r="B294" s="99" t="s">
        <v>411</v>
      </c>
      <c r="C294" s="103" t="s">
        <v>255</v>
      </c>
      <c r="D294" s="100">
        <v>15384279</v>
      </c>
      <c r="E294" s="109" t="s">
        <v>69</v>
      </c>
    </row>
    <row r="295" spans="1:5" ht="15" customHeight="1" thickBot="1">
      <c r="A295" s="87">
        <v>118</v>
      </c>
      <c r="B295" s="84" t="s">
        <v>412</v>
      </c>
      <c r="C295" s="88" t="s">
        <v>83</v>
      </c>
      <c r="D295" s="88">
        <v>30655407</v>
      </c>
      <c r="E295" s="84" t="s">
        <v>54</v>
      </c>
    </row>
    <row r="296" spans="1:5" ht="15" customHeight="1" thickBot="1">
      <c r="A296" s="87">
        <v>222</v>
      </c>
      <c r="B296" s="84" t="s">
        <v>413</v>
      </c>
      <c r="C296" s="88" t="s">
        <v>85</v>
      </c>
      <c r="D296" s="88">
        <v>15300658</v>
      </c>
      <c r="E296" s="84" t="s">
        <v>54</v>
      </c>
    </row>
    <row r="297" spans="1:5" ht="15" customHeight="1" thickBot="1">
      <c r="A297" s="87">
        <v>281</v>
      </c>
      <c r="B297" s="84" t="s">
        <v>414</v>
      </c>
      <c r="C297" s="88" t="s">
        <v>85</v>
      </c>
      <c r="D297" s="88">
        <v>151771842</v>
      </c>
      <c r="E297" s="84" t="s">
        <v>54</v>
      </c>
    </row>
    <row r="298" spans="1:5" ht="15" customHeight="1" thickBot="1">
      <c r="A298" s="87">
        <v>427</v>
      </c>
      <c r="B298" s="84" t="s">
        <v>415</v>
      </c>
      <c r="C298" s="88" t="s">
        <v>90</v>
      </c>
      <c r="D298" s="88">
        <v>153652233</v>
      </c>
      <c r="E298" s="84" t="s">
        <v>54</v>
      </c>
    </row>
    <row r="299" spans="1:5" ht="15" customHeight="1" thickBot="1">
      <c r="A299" s="87">
        <v>435</v>
      </c>
      <c r="B299" s="84" t="s">
        <v>416</v>
      </c>
      <c r="C299" s="88" t="s">
        <v>90</v>
      </c>
      <c r="D299" s="88">
        <v>15361392</v>
      </c>
      <c r="E299" s="84" t="s">
        <v>54</v>
      </c>
    </row>
    <row r="300" spans="1:5" ht="15" customHeight="1" thickBot="1">
      <c r="A300" s="87">
        <v>439</v>
      </c>
      <c r="B300" s="84" t="s">
        <v>417</v>
      </c>
      <c r="C300" s="88" t="s">
        <v>90</v>
      </c>
      <c r="D300" s="88">
        <v>14939601</v>
      </c>
      <c r="E300" s="84" t="s">
        <v>54</v>
      </c>
    </row>
    <row r="301" spans="1:5" ht="15" customHeight="1" thickBot="1">
      <c r="A301" s="87">
        <v>442</v>
      </c>
      <c r="B301" s="84" t="s">
        <v>418</v>
      </c>
      <c r="C301" s="88" t="s">
        <v>90</v>
      </c>
      <c r="D301" s="88">
        <v>30712258</v>
      </c>
      <c r="E301" s="84" t="s">
        <v>54</v>
      </c>
    </row>
    <row r="302" spans="1:5" ht="15" customHeight="1" thickBot="1">
      <c r="A302" s="87">
        <v>507</v>
      </c>
      <c r="B302" s="84" t="s">
        <v>419</v>
      </c>
      <c r="C302" s="88" t="s">
        <v>90</v>
      </c>
      <c r="D302" s="88">
        <v>151771842</v>
      </c>
      <c r="E302" s="84" t="s">
        <v>54</v>
      </c>
    </row>
    <row r="303" spans="1:5" ht="15" customHeight="1" thickBot="1">
      <c r="A303" s="87">
        <v>661</v>
      </c>
      <c r="B303" s="84" t="s">
        <v>420</v>
      </c>
      <c r="C303" s="88" t="s">
        <v>103</v>
      </c>
      <c r="D303" s="88">
        <v>154912522</v>
      </c>
      <c r="E303" s="90" t="s">
        <v>54</v>
      </c>
    </row>
    <row r="304" spans="1:5" ht="15" customHeight="1" thickBot="1">
      <c r="A304" s="87">
        <v>670</v>
      </c>
      <c r="B304" s="84" t="s">
        <v>421</v>
      </c>
      <c r="C304" s="88" t="s">
        <v>103</v>
      </c>
      <c r="D304" s="88">
        <v>146223012</v>
      </c>
      <c r="E304" s="90" t="s">
        <v>54</v>
      </c>
    </row>
    <row r="305" spans="1:5" ht="15" customHeight="1" thickBot="1">
      <c r="A305" s="87">
        <v>675</v>
      </c>
      <c r="B305" s="84" t="s">
        <v>422</v>
      </c>
      <c r="C305" s="88" t="s">
        <v>103</v>
      </c>
      <c r="D305" s="88">
        <v>145276651</v>
      </c>
      <c r="E305" s="90" t="s">
        <v>54</v>
      </c>
    </row>
    <row r="306" spans="1:5" ht="15" customHeight="1" thickBot="1">
      <c r="A306" s="87">
        <v>680</v>
      </c>
      <c r="B306" s="84" t="s">
        <v>423</v>
      </c>
      <c r="C306" s="88" t="s">
        <v>103</v>
      </c>
      <c r="D306" s="88">
        <v>15974944</v>
      </c>
      <c r="E306" s="90" t="s">
        <v>54</v>
      </c>
    </row>
    <row r="307" spans="1:5" ht="15" customHeight="1" thickBot="1">
      <c r="A307" s="98">
        <v>19</v>
      </c>
      <c r="B307" s="99" t="s">
        <v>424</v>
      </c>
      <c r="C307" s="103" t="s">
        <v>83</v>
      </c>
      <c r="D307" s="100">
        <v>31043406</v>
      </c>
      <c r="E307" s="101" t="s">
        <v>55</v>
      </c>
    </row>
    <row r="308" spans="1:5" ht="15" customHeight="1" thickBot="1">
      <c r="A308" s="98">
        <v>100</v>
      </c>
      <c r="B308" s="99" t="s">
        <v>425</v>
      </c>
      <c r="C308" s="103" t="s">
        <v>83</v>
      </c>
      <c r="D308" s="100">
        <v>14615755</v>
      </c>
      <c r="E308" s="101" t="s">
        <v>55</v>
      </c>
    </row>
    <row r="309" spans="1:5" ht="15" customHeight="1" thickBot="1">
      <c r="A309" s="98">
        <v>602</v>
      </c>
      <c r="B309" s="102" t="s">
        <v>426</v>
      </c>
      <c r="C309" s="103" t="s">
        <v>103</v>
      </c>
      <c r="D309" s="104">
        <v>156913100</v>
      </c>
      <c r="E309" s="101" t="s">
        <v>55</v>
      </c>
    </row>
    <row r="310" spans="1:5" ht="15" customHeight="1" thickBot="1">
      <c r="A310" s="98">
        <v>604</v>
      </c>
      <c r="B310" s="102" t="s">
        <v>427</v>
      </c>
      <c r="C310" s="103" t="s">
        <v>103</v>
      </c>
      <c r="D310" s="104">
        <v>30183801</v>
      </c>
      <c r="E310" s="101" t="s">
        <v>55</v>
      </c>
    </row>
    <row r="311" spans="1:5" ht="15" customHeight="1" thickBot="1">
      <c r="A311" s="98">
        <v>605</v>
      </c>
      <c r="B311" s="102" t="s">
        <v>428</v>
      </c>
      <c r="C311" s="103" t="s">
        <v>103</v>
      </c>
      <c r="D311" s="104"/>
      <c r="E311" s="101" t="s">
        <v>55</v>
      </c>
    </row>
    <row r="312" spans="1:5" ht="15" customHeight="1" thickBot="1">
      <c r="A312" s="105">
        <v>213</v>
      </c>
      <c r="B312" s="84" t="s">
        <v>429</v>
      </c>
      <c r="C312" s="88" t="s">
        <v>85</v>
      </c>
      <c r="D312" s="88">
        <v>15764181</v>
      </c>
      <c r="E312" s="90" t="s">
        <v>55</v>
      </c>
    </row>
    <row r="313" spans="1:5" ht="15" customHeight="1" thickBot="1">
      <c r="A313" s="105">
        <v>214</v>
      </c>
      <c r="B313" s="84" t="s">
        <v>430</v>
      </c>
      <c r="C313" s="88" t="s">
        <v>85</v>
      </c>
      <c r="D313" s="88">
        <v>15767156</v>
      </c>
      <c r="E313" s="90" t="s">
        <v>55</v>
      </c>
    </row>
    <row r="314" spans="1:5" ht="15" customHeight="1" thickBot="1">
      <c r="A314" s="105">
        <v>215</v>
      </c>
      <c r="B314" s="84" t="s">
        <v>431</v>
      </c>
      <c r="C314" s="88" t="s">
        <v>85</v>
      </c>
      <c r="D314" s="88">
        <v>10671540</v>
      </c>
      <c r="E314" s="90" t="s">
        <v>55</v>
      </c>
    </row>
    <row r="315" spans="1:5" ht="15" customHeight="1" thickBot="1">
      <c r="A315" s="105">
        <v>409</v>
      </c>
      <c r="B315" s="84" t="s">
        <v>432</v>
      </c>
      <c r="C315" s="88" t="s">
        <v>90</v>
      </c>
      <c r="D315" s="88">
        <v>15718088</v>
      </c>
      <c r="E315" s="84" t="s">
        <v>55</v>
      </c>
    </row>
    <row r="316" spans="1:5" ht="15" customHeight="1" thickBot="1">
      <c r="A316" s="105">
        <v>412</v>
      </c>
      <c r="B316" s="84" t="s">
        <v>433</v>
      </c>
      <c r="C316" s="88" t="s">
        <v>90</v>
      </c>
      <c r="D316" s="88">
        <v>14818466</v>
      </c>
      <c r="E316" s="84" t="s">
        <v>55</v>
      </c>
    </row>
    <row r="317" spans="1:5" ht="15" customHeight="1" thickBot="1">
      <c r="A317" s="105">
        <v>603</v>
      </c>
      <c r="B317" s="84" t="s">
        <v>434</v>
      </c>
      <c r="C317" s="88" t="s">
        <v>103</v>
      </c>
      <c r="D317" s="88">
        <v>15933442</v>
      </c>
      <c r="E317" s="84" t="s">
        <v>55</v>
      </c>
    </row>
    <row r="318" spans="1:5" ht="15" customHeight="1" thickBot="1">
      <c r="A318" s="105">
        <v>630</v>
      </c>
      <c r="B318" s="84" t="s">
        <v>435</v>
      </c>
      <c r="C318" s="88" t="s">
        <v>103</v>
      </c>
      <c r="D318" s="88">
        <v>14575329</v>
      </c>
      <c r="E318" s="90" t="s">
        <v>55</v>
      </c>
    </row>
    <row r="319" spans="1:5" ht="15" customHeight="1" thickBot="1">
      <c r="A319" s="87">
        <v>668</v>
      </c>
      <c r="B319" s="84" t="s">
        <v>436</v>
      </c>
      <c r="C319" s="88" t="s">
        <v>103</v>
      </c>
      <c r="D319" s="88">
        <v>15195175</v>
      </c>
      <c r="E319" s="90" t="s">
        <v>55</v>
      </c>
    </row>
    <row r="320" spans="1:5" ht="15" customHeight="1" thickBot="1">
      <c r="A320" s="105">
        <v>810</v>
      </c>
      <c r="B320" s="84" t="s">
        <v>437</v>
      </c>
      <c r="C320" s="88" t="s">
        <v>255</v>
      </c>
      <c r="D320" s="88">
        <v>15401907</v>
      </c>
      <c r="E320" s="90" t="s">
        <v>55</v>
      </c>
    </row>
    <row r="321" spans="1:5" ht="15" customHeight="1" thickBot="1">
      <c r="A321" s="87">
        <v>233</v>
      </c>
      <c r="B321" s="84" t="s">
        <v>438</v>
      </c>
      <c r="C321" s="88" t="s">
        <v>85</v>
      </c>
      <c r="D321" s="88">
        <v>30939832</v>
      </c>
      <c r="E321" s="84" t="s">
        <v>56</v>
      </c>
    </row>
    <row r="322" spans="1:5" ht="15" customHeight="1" thickBot="1">
      <c r="A322" s="87">
        <v>280</v>
      </c>
      <c r="B322" s="84" t="s">
        <v>439</v>
      </c>
      <c r="C322" s="88" t="s">
        <v>85</v>
      </c>
      <c r="D322" s="88">
        <v>30997301</v>
      </c>
      <c r="E322" s="84" t="s">
        <v>56</v>
      </c>
    </row>
    <row r="323" spans="1:5" ht="15" customHeight="1" thickBot="1">
      <c r="A323" s="87">
        <v>422</v>
      </c>
      <c r="B323" s="84" t="s">
        <v>440</v>
      </c>
      <c r="C323" s="88" t="s">
        <v>90</v>
      </c>
      <c r="D323" s="88">
        <v>14376114</v>
      </c>
      <c r="E323" s="84" t="s">
        <v>56</v>
      </c>
    </row>
    <row r="324" spans="1:5" ht="15" customHeight="1" thickBot="1">
      <c r="A324" s="87">
        <v>463</v>
      </c>
      <c r="B324" s="84" t="s">
        <v>441</v>
      </c>
      <c r="C324" s="88" t="s">
        <v>90</v>
      </c>
      <c r="D324" s="88">
        <v>159790484</v>
      </c>
      <c r="E324" s="84" t="s">
        <v>56</v>
      </c>
    </row>
    <row r="325" spans="1:5" ht="15" customHeight="1" thickBot="1">
      <c r="A325" s="87">
        <v>480</v>
      </c>
      <c r="B325" s="84" t="s">
        <v>442</v>
      </c>
      <c r="C325" s="88" t="s">
        <v>90</v>
      </c>
      <c r="D325" s="88">
        <v>30258066</v>
      </c>
      <c r="E325" s="84" t="s">
        <v>56</v>
      </c>
    </row>
    <row r="326" spans="1:5" ht="15" customHeight="1" thickBot="1">
      <c r="A326" s="87">
        <v>504</v>
      </c>
      <c r="B326" s="84" t="s">
        <v>443</v>
      </c>
      <c r="C326" s="88" t="s">
        <v>90</v>
      </c>
      <c r="D326" s="88">
        <v>306988550</v>
      </c>
      <c r="E326" s="84" t="s">
        <v>56</v>
      </c>
    </row>
    <row r="327" spans="1:5" ht="15" customHeight="1" thickBot="1">
      <c r="A327" s="87">
        <v>635</v>
      </c>
      <c r="B327" s="84" t="s">
        <v>444</v>
      </c>
      <c r="C327" s="88" t="s">
        <v>103</v>
      </c>
      <c r="D327" s="88">
        <v>14766507</v>
      </c>
      <c r="E327" s="90" t="s">
        <v>56</v>
      </c>
    </row>
    <row r="328" spans="1:5" ht="15" customHeight="1" thickBot="1">
      <c r="A328" s="87">
        <v>653</v>
      </c>
      <c r="B328" s="84" t="s">
        <v>445</v>
      </c>
      <c r="C328" s="88" t="s">
        <v>103</v>
      </c>
      <c r="D328" s="88">
        <v>15656251</v>
      </c>
      <c r="E328" s="90" t="s">
        <v>56</v>
      </c>
    </row>
    <row r="329" spans="1:5" ht="15" customHeight="1" thickBot="1">
      <c r="A329" s="87">
        <v>654</v>
      </c>
      <c r="B329" s="84" t="s">
        <v>446</v>
      </c>
      <c r="C329" s="88" t="s">
        <v>103</v>
      </c>
      <c r="D329" s="88">
        <v>15007995</v>
      </c>
      <c r="E329" s="90" t="s">
        <v>56</v>
      </c>
    </row>
    <row r="330" spans="1:5" ht="15" customHeight="1" thickBot="1">
      <c r="A330" s="87">
        <v>660</v>
      </c>
      <c r="B330" s="84" t="s">
        <v>447</v>
      </c>
      <c r="C330" s="88" t="s">
        <v>103</v>
      </c>
      <c r="D330" s="88">
        <v>15931597</v>
      </c>
      <c r="E330" s="90" t="s">
        <v>56</v>
      </c>
    </row>
    <row r="331" spans="1:5" ht="15" customHeight="1" thickBot="1">
      <c r="A331" s="87">
        <v>682</v>
      </c>
      <c r="B331" s="84" t="s">
        <v>448</v>
      </c>
      <c r="C331" s="88" t="s">
        <v>103</v>
      </c>
      <c r="D331" s="88">
        <v>15644040</v>
      </c>
      <c r="E331" s="90" t="s">
        <v>56</v>
      </c>
    </row>
    <row r="332" spans="1:5" ht="15" customHeight="1" thickBot="1">
      <c r="A332" s="87">
        <v>701</v>
      </c>
      <c r="B332" s="84" t="s">
        <v>449</v>
      </c>
      <c r="C332" s="88" t="s">
        <v>103</v>
      </c>
      <c r="D332" s="88">
        <v>31240041</v>
      </c>
      <c r="E332" s="84" t="s">
        <v>56</v>
      </c>
    </row>
    <row r="333" spans="1:5" ht="15" customHeight="1" thickBot="1">
      <c r="A333" s="87">
        <v>816</v>
      </c>
      <c r="B333" s="84" t="s">
        <v>450</v>
      </c>
      <c r="C333" s="88" t="s">
        <v>255</v>
      </c>
      <c r="D333" s="88">
        <v>15127486</v>
      </c>
      <c r="E333" s="84" t="s">
        <v>56</v>
      </c>
    </row>
    <row r="334" spans="1:5" ht="15" customHeight="1" thickBot="1">
      <c r="A334" s="87">
        <v>821</v>
      </c>
      <c r="B334" s="84" t="s">
        <v>451</v>
      </c>
      <c r="C334" s="88" t="s">
        <v>255</v>
      </c>
      <c r="D334" s="88">
        <v>15083952</v>
      </c>
      <c r="E334" s="84" t="s">
        <v>56</v>
      </c>
    </row>
    <row r="335" spans="1:5" ht="15" customHeight="1" thickBot="1">
      <c r="A335" s="87">
        <v>823</v>
      </c>
      <c r="B335" s="84" t="s">
        <v>452</v>
      </c>
      <c r="C335" s="88" t="s">
        <v>255</v>
      </c>
      <c r="D335" s="88">
        <v>15372971</v>
      </c>
      <c r="E335" s="84" t="s">
        <v>56</v>
      </c>
    </row>
    <row r="336" spans="1:5" ht="15" customHeight="1" thickBot="1">
      <c r="A336" s="87">
        <v>826</v>
      </c>
      <c r="B336" s="84" t="s">
        <v>453</v>
      </c>
      <c r="C336" s="88" t="s">
        <v>255</v>
      </c>
      <c r="D336" s="88">
        <v>15072065</v>
      </c>
      <c r="E336" s="84" t="s">
        <v>56</v>
      </c>
    </row>
    <row r="337" spans="1:5" ht="15" customHeight="1" thickBot="1">
      <c r="A337" s="87">
        <v>827</v>
      </c>
      <c r="B337" s="84" t="s">
        <v>454</v>
      </c>
      <c r="C337" s="88" t="s">
        <v>255</v>
      </c>
      <c r="D337" s="88">
        <v>15577811</v>
      </c>
      <c r="E337" s="84" t="s">
        <v>56</v>
      </c>
    </row>
    <row r="338" spans="1:5" ht="15" customHeight="1" thickBot="1">
      <c r="A338" s="87">
        <v>829</v>
      </c>
      <c r="B338" s="84" t="s">
        <v>455</v>
      </c>
      <c r="C338" s="88" t="s">
        <v>255</v>
      </c>
      <c r="D338" s="88">
        <v>15372559</v>
      </c>
      <c r="E338" s="84" t="s">
        <v>56</v>
      </c>
    </row>
    <row r="339" spans="1:5" ht="15" customHeight="1" thickBot="1">
      <c r="A339" s="87">
        <v>40</v>
      </c>
      <c r="B339" s="84" t="s">
        <v>456</v>
      </c>
      <c r="C339" s="88" t="s">
        <v>83</v>
      </c>
      <c r="D339" s="88">
        <v>31132255</v>
      </c>
      <c r="E339" s="84" t="s">
        <v>57</v>
      </c>
    </row>
    <row r="340" spans="1:5" ht="15" customHeight="1" thickBot="1">
      <c r="A340" s="105">
        <v>212</v>
      </c>
      <c r="B340" s="84" t="s">
        <v>457</v>
      </c>
      <c r="C340" s="88" t="s">
        <v>85</v>
      </c>
      <c r="D340" s="88">
        <v>147791081</v>
      </c>
      <c r="E340" s="90" t="s">
        <v>57</v>
      </c>
    </row>
    <row r="341" spans="1:5" ht="15" customHeight="1" thickBot="1">
      <c r="A341" s="105">
        <v>402</v>
      </c>
      <c r="B341" s="84" t="s">
        <v>458</v>
      </c>
      <c r="C341" s="88" t="s">
        <v>90</v>
      </c>
      <c r="D341" s="88">
        <v>301103402</v>
      </c>
      <c r="E341" s="84" t="s">
        <v>57</v>
      </c>
    </row>
    <row r="342" spans="1:5" ht="15" customHeight="1" thickBot="1">
      <c r="A342" s="105">
        <v>403</v>
      </c>
      <c r="B342" s="84" t="s">
        <v>459</v>
      </c>
      <c r="C342" s="88" t="s">
        <v>90</v>
      </c>
      <c r="D342" s="88">
        <v>15891481</v>
      </c>
      <c r="E342" s="84" t="s">
        <v>57</v>
      </c>
    </row>
    <row r="343" spans="1:5" ht="15" customHeight="1" thickBot="1">
      <c r="A343" s="87">
        <v>464</v>
      </c>
      <c r="B343" s="84" t="s">
        <v>460</v>
      </c>
      <c r="C343" s="88" t="s">
        <v>90</v>
      </c>
      <c r="D343" s="88">
        <v>308609689</v>
      </c>
      <c r="E343" s="84" t="s">
        <v>57</v>
      </c>
    </row>
    <row r="344" spans="1:5" ht="15" customHeight="1" thickBot="1">
      <c r="A344" s="105">
        <v>617</v>
      </c>
      <c r="B344" s="84" t="s">
        <v>461</v>
      </c>
      <c r="C344" s="88" t="s">
        <v>103</v>
      </c>
      <c r="D344" s="88">
        <v>15621400</v>
      </c>
      <c r="E344" s="90" t="s">
        <v>57</v>
      </c>
    </row>
    <row r="345" spans="1:5" ht="15" customHeight="1" thickBot="1">
      <c r="A345" s="105">
        <v>618</v>
      </c>
      <c r="B345" s="84" t="s">
        <v>462</v>
      </c>
      <c r="C345" s="88" t="s">
        <v>103</v>
      </c>
      <c r="D345" s="88">
        <v>14350667</v>
      </c>
      <c r="E345" s="90" t="s">
        <v>57</v>
      </c>
    </row>
    <row r="346" spans="1:5" ht="15" customHeight="1" thickBot="1">
      <c r="A346" s="105">
        <v>619</v>
      </c>
      <c r="B346" s="84" t="s">
        <v>463</v>
      </c>
      <c r="C346" s="88" t="s">
        <v>103</v>
      </c>
      <c r="D346" s="88">
        <v>155507834</v>
      </c>
      <c r="E346" s="90" t="s">
        <v>57</v>
      </c>
    </row>
    <row r="347" spans="1:5" ht="15" customHeight="1" thickBot="1">
      <c r="A347" s="87">
        <v>638</v>
      </c>
      <c r="B347" s="84" t="s">
        <v>464</v>
      </c>
      <c r="C347" s="88" t="s">
        <v>103</v>
      </c>
      <c r="D347" s="88">
        <v>15643407</v>
      </c>
      <c r="E347" s="90" t="s">
        <v>57</v>
      </c>
    </row>
    <row r="348" spans="1:5" ht="15" customHeight="1" thickBot="1">
      <c r="A348" s="105">
        <v>803</v>
      </c>
      <c r="B348" s="84" t="s">
        <v>465</v>
      </c>
      <c r="C348" s="88" t="s">
        <v>255</v>
      </c>
      <c r="D348" s="88">
        <v>15382387</v>
      </c>
      <c r="E348" s="90" t="s">
        <v>57</v>
      </c>
    </row>
    <row r="349" spans="1:5" ht="15" customHeight="1" thickBot="1">
      <c r="A349" s="105">
        <v>804</v>
      </c>
      <c r="B349" s="84" t="s">
        <v>466</v>
      </c>
      <c r="C349" s="88" t="s">
        <v>255</v>
      </c>
      <c r="D349" s="88">
        <v>918621010</v>
      </c>
      <c r="E349" s="90" t="s">
        <v>57</v>
      </c>
    </row>
    <row r="350" spans="1:5" ht="15" customHeight="1" thickBot="1">
      <c r="A350" s="87">
        <v>830</v>
      </c>
      <c r="B350" s="84" t="s">
        <v>467</v>
      </c>
      <c r="C350" s="88" t="s">
        <v>255</v>
      </c>
      <c r="D350" s="88">
        <v>14854245</v>
      </c>
      <c r="E350" s="84" t="s">
        <v>57</v>
      </c>
    </row>
    <row r="351" spans="1:5" ht="15" customHeight="1" thickBot="1">
      <c r="A351" s="98">
        <v>620</v>
      </c>
      <c r="B351" s="102" t="s">
        <v>468</v>
      </c>
      <c r="C351" s="103" t="s">
        <v>103</v>
      </c>
      <c r="D351" s="104">
        <v>15573094</v>
      </c>
      <c r="E351" s="109" t="s">
        <v>57</v>
      </c>
    </row>
    <row r="352" spans="1:5" ht="15" customHeight="1" thickBot="1">
      <c r="A352" s="98">
        <v>621</v>
      </c>
      <c r="B352" s="102" t="s">
        <v>469</v>
      </c>
      <c r="C352" s="103" t="s">
        <v>103</v>
      </c>
      <c r="D352" s="104">
        <v>15215734</v>
      </c>
      <c r="E352" s="109" t="s">
        <v>57</v>
      </c>
    </row>
    <row r="353" spans="1:5" ht="15" customHeight="1" thickBot="1">
      <c r="A353" s="98">
        <v>622</v>
      </c>
      <c r="B353" s="102" t="s">
        <v>470</v>
      </c>
      <c r="C353" s="103" t="s">
        <v>103</v>
      </c>
      <c r="D353" s="104">
        <v>10549375</v>
      </c>
      <c r="E353" s="109" t="s">
        <v>57</v>
      </c>
    </row>
    <row r="354" spans="1:5" ht="15" customHeight="1" thickBot="1">
      <c r="A354" s="98">
        <v>808</v>
      </c>
      <c r="B354" s="99" t="s">
        <v>471</v>
      </c>
      <c r="C354" s="103" t="s">
        <v>255</v>
      </c>
      <c r="D354" s="100">
        <v>14741594</v>
      </c>
      <c r="E354" s="109" t="s">
        <v>70</v>
      </c>
    </row>
    <row r="355" spans="1:5" ht="15" customHeight="1" thickBot="1">
      <c r="A355" s="105">
        <v>612</v>
      </c>
      <c r="B355" s="84" t="s">
        <v>472</v>
      </c>
      <c r="C355" s="88" t="s">
        <v>103</v>
      </c>
      <c r="D355" s="88">
        <v>156397684</v>
      </c>
      <c r="E355" s="90" t="s">
        <v>70</v>
      </c>
    </row>
    <row r="356" spans="1:5" ht="15" customHeight="1" thickBot="1">
      <c r="A356" s="105">
        <v>615</v>
      </c>
      <c r="B356" s="84" t="s">
        <v>473</v>
      </c>
      <c r="C356" s="88" t="s">
        <v>103</v>
      </c>
      <c r="D356" s="88">
        <v>15860576</v>
      </c>
      <c r="E356" s="90" t="s">
        <v>70</v>
      </c>
    </row>
    <row r="357" spans="1:5" ht="15" customHeight="1" thickBot="1">
      <c r="A357" s="105">
        <v>616</v>
      </c>
      <c r="B357" s="84" t="s">
        <v>474</v>
      </c>
      <c r="C357" s="88" t="s">
        <v>103</v>
      </c>
      <c r="D357" s="88">
        <v>15031801</v>
      </c>
      <c r="E357" s="90" t="s">
        <v>70</v>
      </c>
    </row>
    <row r="358" spans="1:5" ht="15" customHeight="1" thickBot="1">
      <c r="A358" s="87">
        <v>641</v>
      </c>
      <c r="B358" s="91" t="s">
        <v>475</v>
      </c>
      <c r="C358" s="88" t="s">
        <v>103</v>
      </c>
      <c r="D358" s="88">
        <v>14531756</v>
      </c>
      <c r="E358" s="90" t="s">
        <v>70</v>
      </c>
    </row>
    <row r="359" spans="1:5" ht="15" customHeight="1" thickBot="1">
      <c r="A359" s="87">
        <v>657</v>
      </c>
      <c r="B359" s="84" t="s">
        <v>476</v>
      </c>
      <c r="C359" s="88" t="s">
        <v>103</v>
      </c>
      <c r="D359" s="88">
        <v>15551549</v>
      </c>
      <c r="E359" s="90" t="s">
        <v>70</v>
      </c>
    </row>
    <row r="360" spans="1:5" ht="15" customHeight="1" thickBot="1">
      <c r="A360" s="87">
        <v>613</v>
      </c>
      <c r="B360" s="84" t="s">
        <v>477</v>
      </c>
      <c r="C360" s="88" t="s">
        <v>478</v>
      </c>
      <c r="D360" s="88">
        <v>30434417</v>
      </c>
      <c r="E360" s="90" t="s">
        <v>70</v>
      </c>
    </row>
    <row r="361" spans="1:5" ht="15" customHeight="1" thickBot="1">
      <c r="A361" s="105">
        <v>805</v>
      </c>
      <c r="B361" s="84" t="s">
        <v>479</v>
      </c>
      <c r="C361" s="88" t="s">
        <v>255</v>
      </c>
      <c r="D361" s="88">
        <v>14757142</v>
      </c>
      <c r="E361" s="90" t="s">
        <v>70</v>
      </c>
    </row>
    <row r="362" spans="1:5" ht="15" customHeight="1" thickBot="1">
      <c r="A362" s="105">
        <v>806</v>
      </c>
      <c r="B362" s="84" t="s">
        <v>480</v>
      </c>
      <c r="C362" s="88" t="s">
        <v>255</v>
      </c>
      <c r="D362" s="88">
        <v>15387818</v>
      </c>
      <c r="E362" s="90" t="s">
        <v>70</v>
      </c>
    </row>
    <row r="363" spans="1:5" ht="15" customHeight="1" thickBot="1">
      <c r="A363" s="105">
        <v>807</v>
      </c>
      <c r="B363" s="84" t="s">
        <v>481</v>
      </c>
      <c r="C363" s="88" t="s">
        <v>255</v>
      </c>
      <c r="D363" s="88">
        <v>15626089</v>
      </c>
      <c r="E363" s="90" t="s">
        <v>70</v>
      </c>
    </row>
    <row r="364" spans="1:5" ht="15" customHeight="1" thickBot="1">
      <c r="A364" s="105">
        <v>809</v>
      </c>
      <c r="B364" s="84" t="s">
        <v>482</v>
      </c>
      <c r="C364" s="88" t="s">
        <v>255</v>
      </c>
      <c r="D364" s="88">
        <v>15277847</v>
      </c>
      <c r="E364" s="90" t="s">
        <v>70</v>
      </c>
    </row>
    <row r="365" spans="1:5" ht="15" customHeight="1" thickBot="1">
      <c r="A365" s="87">
        <v>832</v>
      </c>
      <c r="B365" s="84" t="s">
        <v>483</v>
      </c>
      <c r="C365" s="88" t="s">
        <v>484</v>
      </c>
      <c r="D365" s="88">
        <v>264201868</v>
      </c>
      <c r="E365" s="84" t="s">
        <v>70</v>
      </c>
    </row>
    <row r="366" spans="1:5" ht="15" customHeight="1" thickBot="1">
      <c r="A366" s="110">
        <v>902</v>
      </c>
      <c r="B366" s="84" t="s">
        <v>266</v>
      </c>
      <c r="C366" s="88" t="s">
        <v>255</v>
      </c>
      <c r="D366" s="88">
        <v>14816322</v>
      </c>
      <c r="E366" s="84" t="s">
        <v>70</v>
      </c>
    </row>
    <row r="367" spans="1:5" ht="15" customHeight="1" thickBot="1">
      <c r="A367" s="98">
        <v>216</v>
      </c>
      <c r="B367" s="99" t="s">
        <v>485</v>
      </c>
      <c r="C367" s="103" t="s">
        <v>85</v>
      </c>
      <c r="D367" s="111"/>
      <c r="E367" s="101" t="s">
        <v>58</v>
      </c>
    </row>
    <row r="368" spans="1:5" ht="15" customHeight="1" thickBot="1">
      <c r="A368" s="98">
        <v>606</v>
      </c>
      <c r="B368" s="102" t="s">
        <v>486</v>
      </c>
      <c r="C368" s="103" t="s">
        <v>103</v>
      </c>
      <c r="D368" s="104" t="s">
        <v>487</v>
      </c>
      <c r="E368" s="101" t="s">
        <v>58</v>
      </c>
    </row>
    <row r="369" spans="1:5" ht="15" customHeight="1" thickBot="1">
      <c r="A369" s="98">
        <v>609</v>
      </c>
      <c r="B369" s="102" t="s">
        <v>488</v>
      </c>
      <c r="C369" s="103" t="s">
        <v>103</v>
      </c>
      <c r="D369" s="104" t="s">
        <v>489</v>
      </c>
      <c r="E369" s="101" t="s">
        <v>58</v>
      </c>
    </row>
    <row r="370" spans="1:5" ht="15" customHeight="1" thickBot="1">
      <c r="A370" s="87">
        <v>27</v>
      </c>
      <c r="B370" s="84" t="s">
        <v>490</v>
      </c>
      <c r="C370" s="88" t="s">
        <v>83</v>
      </c>
      <c r="D370" s="88">
        <v>306858045</v>
      </c>
      <c r="E370" s="84" t="s">
        <v>58</v>
      </c>
    </row>
    <row r="371" spans="1:5" ht="15" customHeight="1" thickBot="1">
      <c r="A371" s="87">
        <v>261</v>
      </c>
      <c r="B371" s="112" t="s">
        <v>491</v>
      </c>
      <c r="C371" s="94" t="s">
        <v>85</v>
      </c>
      <c r="D371" s="94">
        <v>30747731</v>
      </c>
      <c r="E371" s="84" t="s">
        <v>58</v>
      </c>
    </row>
    <row r="372" spans="1:5" ht="15" customHeight="1" thickBot="1">
      <c r="A372" s="87">
        <v>302</v>
      </c>
      <c r="B372" s="84" t="s">
        <v>492</v>
      </c>
      <c r="C372" s="88" t="s">
        <v>85</v>
      </c>
      <c r="D372" s="88">
        <v>31328091</v>
      </c>
      <c r="E372" s="84" t="s">
        <v>58</v>
      </c>
    </row>
    <row r="373" spans="1:5" ht="15" customHeight="1" thickBot="1">
      <c r="A373" s="105">
        <v>406</v>
      </c>
      <c r="B373" s="84" t="s">
        <v>493</v>
      </c>
      <c r="C373" s="88" t="s">
        <v>90</v>
      </c>
      <c r="D373" s="88">
        <v>304638463</v>
      </c>
      <c r="E373" s="84" t="s">
        <v>58</v>
      </c>
    </row>
    <row r="374" spans="1:5" ht="15" customHeight="1" thickBot="1">
      <c r="A374" s="105">
        <v>407</v>
      </c>
      <c r="B374" s="84" t="s">
        <v>494</v>
      </c>
      <c r="C374" s="88" t="s">
        <v>90</v>
      </c>
      <c r="D374" s="88">
        <v>15578775</v>
      </c>
      <c r="E374" s="84" t="s">
        <v>58</v>
      </c>
    </row>
    <row r="375" spans="1:5" ht="15" customHeight="1" thickBot="1">
      <c r="A375" s="105">
        <v>408</v>
      </c>
      <c r="B375" s="93" t="s">
        <v>495</v>
      </c>
      <c r="C375" s="94" t="s">
        <v>496</v>
      </c>
      <c r="D375" s="94">
        <v>30165139</v>
      </c>
      <c r="E375" s="84" t="s">
        <v>58</v>
      </c>
    </row>
    <row r="376" spans="1:5" ht="15" customHeight="1" thickBot="1">
      <c r="A376" s="105">
        <v>411</v>
      </c>
      <c r="B376" s="84" t="s">
        <v>497</v>
      </c>
      <c r="C376" s="88" t="s">
        <v>90</v>
      </c>
      <c r="D376" s="88">
        <v>15442294</v>
      </c>
      <c r="E376" s="84" t="s">
        <v>58</v>
      </c>
    </row>
    <row r="377" spans="1:5" ht="15" customHeight="1" thickBot="1">
      <c r="A377" s="87">
        <v>418</v>
      </c>
      <c r="B377" s="84" t="s">
        <v>498</v>
      </c>
      <c r="C377" s="88" t="s">
        <v>90</v>
      </c>
      <c r="D377" s="88">
        <v>30039150</v>
      </c>
      <c r="E377" s="84" t="s">
        <v>58</v>
      </c>
    </row>
    <row r="378" spans="1:5" ht="15" customHeight="1" thickBot="1">
      <c r="A378" s="105">
        <v>607</v>
      </c>
      <c r="B378" s="84" t="s">
        <v>499</v>
      </c>
      <c r="C378" s="88" t="s">
        <v>103</v>
      </c>
      <c r="D378" s="88">
        <v>300410050</v>
      </c>
      <c r="E378" s="84" t="s">
        <v>58</v>
      </c>
    </row>
    <row r="379" spans="1:5" ht="15" customHeight="1" thickBot="1">
      <c r="A379" s="105">
        <v>608</v>
      </c>
      <c r="B379" s="84" t="s">
        <v>500</v>
      </c>
      <c r="C379" s="88" t="s">
        <v>103</v>
      </c>
      <c r="D379" s="88">
        <v>15981051</v>
      </c>
      <c r="E379" s="84" t="s">
        <v>58</v>
      </c>
    </row>
    <row r="380" spans="1:5" ht="15" customHeight="1" thickBot="1">
      <c r="A380" s="105">
        <v>610</v>
      </c>
      <c r="B380" s="84" t="s">
        <v>206</v>
      </c>
      <c r="C380" s="88" t="s">
        <v>103</v>
      </c>
      <c r="D380" s="88">
        <v>300230338</v>
      </c>
      <c r="E380" s="90" t="s">
        <v>58</v>
      </c>
    </row>
    <row r="381" spans="1:5" ht="15" customHeight="1" thickBot="1">
      <c r="A381" s="105">
        <v>611</v>
      </c>
      <c r="B381" s="84" t="s">
        <v>477</v>
      </c>
      <c r="C381" s="88" t="s">
        <v>103</v>
      </c>
      <c r="D381" s="88">
        <v>30031646</v>
      </c>
      <c r="E381" s="90" t="s">
        <v>58</v>
      </c>
    </row>
  </sheetData>
  <dataValidations count="11">
    <dataValidation type="whole" allowBlank="1" showInputMessage="1" showErrorMessage="1" prompt="Categoria Juniores Femininos - Dorsais entre 900 e 999" sqref="A381">
      <formula1>900</formula1>
      <formula2>999</formula2>
    </dataValidation>
    <dataValidation type="whole" allowBlank="1" showInputMessage="1" showErrorMessage="1" error="nº dorsal errado ou já inserido" prompt="Categoria Juniores Masculinos - Dorsais entre 800 e 899" sqref="A349">
      <formula1>800</formula1>
      <formula2>899</formula2>
    </dataValidation>
    <dataValidation type="list" allowBlank="1" showInputMessage="1" showErrorMessage="1" sqref="C307:C308">
      <formula1>$A$25:$A$32</formula1>
    </dataValidation>
    <dataValidation type="list" allowBlank="1" showInputMessage="1" showErrorMessage="1" sqref="C334:C342">
      <formula1>$D$31:$D$40</formula1>
    </dataValidation>
    <dataValidation type="list" allowBlank="1" showInputMessage="1" showErrorMessage="1" sqref="C309 C311:C312">
      <formula1>$D$27:$D$36</formula1>
    </dataValidation>
    <dataValidation type="list" allowBlank="1" showInputMessage="1" showErrorMessage="1" sqref="C290:C295">
      <formula1>$D$25:$D$33</formula1>
    </dataValidation>
    <dataValidation type="list" allowBlank="1" showInputMessage="1" showErrorMessage="1" sqref="C280 C283:C284 C296:C298 C306 C310">
      <formula1>$D$23:$D$31</formula1>
    </dataValidation>
    <dataValidation type="list" allowBlank="1" showInputMessage="1" showErrorMessage="1" sqref="C281:C282 C299 C285:C289">
      <formula1>$D$25:$D$31</formula1>
    </dataValidation>
    <dataValidation type="list" allowBlank="1" showInputMessage="1" showErrorMessage="1" sqref="C301:C305">
      <formula1>$D$26:$D$34</formula1>
    </dataValidation>
    <dataValidation type="list" allowBlank="1" showInputMessage="1" showErrorMessage="1" sqref="C300">
      <formula1>$D$26:$D$32</formula1>
    </dataValidation>
    <dataValidation type="list" allowBlank="1" showInputMessage="1" showErrorMessage="1" sqref="C343 C313:C333">
      <formula1>$D$29:$D$38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4</vt:i4>
      </vt:variant>
    </vt:vector>
  </HeadingPairs>
  <TitlesOfParts>
    <vt:vector size="4" baseType="lpstr">
      <vt:lpstr>Classificações</vt:lpstr>
      <vt:lpstr>Equipas</vt:lpstr>
      <vt:lpstr>Ordenação</vt:lpstr>
      <vt:lpstr>Inscritos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Vigario</dc:creator>
  <cp:lastModifiedBy>rmachado</cp:lastModifiedBy>
  <cp:lastPrinted>2015-02-10T23:10:00Z</cp:lastPrinted>
  <dcterms:created xsi:type="dcterms:W3CDTF">2015-02-09T17:26:17Z</dcterms:created>
  <dcterms:modified xsi:type="dcterms:W3CDTF">2015-02-24T12:37:02Z</dcterms:modified>
</cp:coreProperties>
</file>